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15" windowWidth="9705" windowHeight="11610" tabRatio="953"/>
  </bookViews>
  <sheets>
    <sheet name="свод" sheetId="59" r:id="rId1"/>
    <sheet name="грбс" sheetId="60" r:id="rId2"/>
    <sheet name="Свод посел" sheetId="45" r:id="rId3"/>
    <sheet name="Верхнеталовка" sheetId="46" r:id="rId4"/>
    <sheet name="Волошино" sheetId="47" r:id="rId5"/>
    <sheet name="Дегтево" sheetId="48" r:id="rId6"/>
    <sheet name="Колодези" sheetId="49" r:id="rId7"/>
    <sheet name="Криворожье" sheetId="50" r:id="rId8"/>
    <sheet name="Мальчевская" sheetId="51" r:id="rId9"/>
    <sheet name="Миллерово" sheetId="52" r:id="rId10"/>
    <sheet name="О.-Рог" sheetId="53" r:id="rId11"/>
    <sheet name="Первомайское" sheetId="54" r:id="rId12"/>
    <sheet name="Сулин" sheetId="55" r:id="rId13"/>
    <sheet name="Титовка" sheetId="56" r:id="rId14"/>
    <sheet name="Треневка" sheetId="57" r:id="rId15"/>
    <sheet name="Туриловка" sheetId="58" r:id="rId16"/>
  </sheets>
  <externalReferences>
    <externalReference r:id="rId17"/>
  </externalReferences>
  <definedNames>
    <definedName name="_xlnm._FilterDatabase" localSheetId="2" hidden="1">'Свод посел'!$A$5:$C$8</definedName>
    <definedName name="_xlnm.Print_Titles" localSheetId="2">'Свод посел'!$8:$8</definedName>
    <definedName name="_xlnm.Print_Area" localSheetId="2">'Свод посел'!$A$1:$D$191</definedName>
  </definedNames>
  <calcPr calcId="125725"/>
</workbook>
</file>

<file path=xl/calcChain.xml><?xml version="1.0" encoding="utf-8"?>
<calcChain xmlns="http://schemas.openxmlformats.org/spreadsheetml/2006/main">
  <c r="U172" i="60"/>
  <c r="U173"/>
  <c r="U175"/>
  <c r="U151"/>
  <c r="U125"/>
  <c r="U122"/>
  <c r="U111"/>
  <c r="U110"/>
  <c r="U169"/>
  <c r="U120"/>
  <c r="U104"/>
  <c r="U105"/>
  <c r="U119"/>
  <c r="X181"/>
  <c r="X179"/>
  <c r="X176"/>
  <c r="X169"/>
  <c r="X157"/>
  <c r="X155"/>
  <c r="X152"/>
  <c r="X120"/>
  <c r="X104"/>
  <c r="X102"/>
  <c r="X98"/>
  <c r="X94"/>
  <c r="X92"/>
  <c r="X89"/>
  <c r="X82"/>
  <c r="X68"/>
  <c r="X65"/>
  <c r="X33"/>
  <c r="X17"/>
  <c r="X15"/>
  <c r="X11"/>
  <c r="W181"/>
  <c r="W179"/>
  <c r="W176"/>
  <c r="W169"/>
  <c r="W157"/>
  <c r="W155"/>
  <c r="W152"/>
  <c r="W120"/>
  <c r="W104"/>
  <c r="W102"/>
  <c r="W98"/>
  <c r="W94"/>
  <c r="W92"/>
  <c r="W89"/>
  <c r="W82"/>
  <c r="W68"/>
  <c r="W65"/>
  <c r="W33"/>
  <c r="W17"/>
  <c r="W15"/>
  <c r="W11"/>
  <c r="U97" l="1"/>
  <c r="U10" s="1"/>
  <c r="X97"/>
  <c r="X10"/>
  <c r="W97"/>
  <c r="W10" s="1"/>
  <c r="B163" i="45" l="1"/>
  <c r="C163"/>
  <c r="B166"/>
  <c r="C166"/>
  <c r="B164" i="48"/>
  <c r="F12" i="45"/>
  <c r="F13"/>
  <c r="F14"/>
  <c r="F16"/>
  <c r="F18"/>
  <c r="F19"/>
  <c r="F20"/>
  <c r="F21"/>
  <c r="F22"/>
  <c r="F23"/>
  <c r="F24"/>
  <c r="F25"/>
  <c r="F26"/>
  <c r="F27"/>
  <c r="F28"/>
  <c r="F29"/>
  <c r="F30"/>
  <c r="F31"/>
  <c r="F34"/>
  <c r="F35"/>
  <c r="F36"/>
  <c r="F37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6"/>
  <c r="F67"/>
  <c r="F69"/>
  <c r="F71"/>
  <c r="F72"/>
  <c r="F73"/>
  <c r="F75"/>
  <c r="F76"/>
  <c r="F78"/>
  <c r="F80"/>
  <c r="F81"/>
  <c r="F83"/>
  <c r="F84"/>
  <c r="F85"/>
  <c r="F86"/>
  <c r="F87"/>
  <c r="F88"/>
  <c r="F90"/>
  <c r="F91"/>
  <c r="F93"/>
  <c r="F95"/>
  <c r="F96"/>
  <c r="F99"/>
  <c r="F100"/>
  <c r="F101"/>
  <c r="F103"/>
  <c r="F105"/>
  <c r="F106"/>
  <c r="F107"/>
  <c r="F108"/>
  <c r="F109"/>
  <c r="F110"/>
  <c r="F111"/>
  <c r="F112"/>
  <c r="F113"/>
  <c r="F114"/>
  <c r="F115"/>
  <c r="F116"/>
  <c r="F117"/>
  <c r="F118"/>
  <c r="F119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3"/>
  <c r="F154"/>
  <c r="F156"/>
  <c r="F158"/>
  <c r="F159"/>
  <c r="F160"/>
  <c r="F161"/>
  <c r="F162"/>
  <c r="F163"/>
  <c r="F164"/>
  <c r="F165"/>
  <c r="F166"/>
  <c r="F167"/>
  <c r="F168"/>
  <c r="F170"/>
  <c r="F171"/>
  <c r="F172"/>
  <c r="F173"/>
  <c r="F174"/>
  <c r="F177"/>
  <c r="F178"/>
  <c r="F180"/>
  <c r="F182"/>
  <c r="F183"/>
  <c r="D96" l="1"/>
  <c r="D181" i="49"/>
  <c r="C181"/>
  <c r="D179"/>
  <c r="C179"/>
  <c r="B179"/>
  <c r="D176"/>
  <c r="C176"/>
  <c r="B176"/>
  <c r="D169"/>
  <c r="C169"/>
  <c r="B169"/>
  <c r="C161"/>
  <c r="C157" s="1"/>
  <c r="D157"/>
  <c r="B157"/>
  <c r="D155"/>
  <c r="C155"/>
  <c r="B155"/>
  <c r="D152"/>
  <c r="C152"/>
  <c r="B152"/>
  <c r="D120"/>
  <c r="C120"/>
  <c r="B120"/>
  <c r="C119"/>
  <c r="C104" s="1"/>
  <c r="D104"/>
  <c r="B104"/>
  <c r="D102"/>
  <c r="C102"/>
  <c r="B102"/>
  <c r="D98"/>
  <c r="C98"/>
  <c r="B98"/>
  <c r="D95"/>
  <c r="D94" s="1"/>
  <c r="C95"/>
  <c r="C94" s="1"/>
  <c r="D92"/>
  <c r="C92"/>
  <c r="B92"/>
  <c r="D89"/>
  <c r="C89"/>
  <c r="B89"/>
  <c r="D88"/>
  <c r="C88"/>
  <c r="D86"/>
  <c r="C86"/>
  <c r="D85"/>
  <c r="C85"/>
  <c r="D83"/>
  <c r="D82" s="1"/>
  <c r="C83"/>
  <c r="B82"/>
  <c r="D79"/>
  <c r="C79"/>
  <c r="D78"/>
  <c r="C78"/>
  <c r="C77" s="1"/>
  <c r="C70" s="1"/>
  <c r="B70"/>
  <c r="D68"/>
  <c r="C68"/>
  <c r="B68"/>
  <c r="D66"/>
  <c r="D65" s="1"/>
  <c r="C66"/>
  <c r="C65" s="1"/>
  <c r="B65"/>
  <c r="D64"/>
  <c r="C64"/>
  <c r="D63"/>
  <c r="C63"/>
  <c r="D47"/>
  <c r="C47"/>
  <c r="D44"/>
  <c r="C44"/>
  <c r="D41"/>
  <c r="C41"/>
  <c r="D39"/>
  <c r="D33" s="1"/>
  <c r="C39"/>
  <c r="B33"/>
  <c r="D32"/>
  <c r="C32"/>
  <c r="D25"/>
  <c r="C25"/>
  <c r="D18"/>
  <c r="C18"/>
  <c r="B17"/>
  <c r="D15"/>
  <c r="C15"/>
  <c r="B15"/>
  <c r="C14"/>
  <c r="C11" s="1"/>
  <c r="D11"/>
  <c r="B11"/>
  <c r="C82" l="1"/>
  <c r="D77"/>
  <c r="D70" s="1"/>
  <c r="D97"/>
  <c r="B97"/>
  <c r="B10" s="1"/>
  <c r="C97"/>
  <c r="D17"/>
  <c r="D10" s="1"/>
  <c r="C17"/>
  <c r="C33"/>
  <c r="C10" s="1"/>
  <c r="P94" i="60" l="1"/>
  <c r="O94"/>
  <c r="N94"/>
  <c r="P92"/>
  <c r="O92"/>
  <c r="N92"/>
  <c r="P89"/>
  <c r="O89"/>
  <c r="N89"/>
  <c r="P82"/>
  <c r="O82"/>
  <c r="N82"/>
  <c r="P70"/>
  <c r="O70"/>
  <c r="N70"/>
  <c r="P68"/>
  <c r="O68"/>
  <c r="N68"/>
  <c r="P65"/>
  <c r="O65"/>
  <c r="N65"/>
  <c r="P33"/>
  <c r="O33"/>
  <c r="N33"/>
  <c r="P17"/>
  <c r="O17"/>
  <c r="N17"/>
  <c r="P15"/>
  <c r="O15"/>
  <c r="N15"/>
  <c r="P11"/>
  <c r="O11"/>
  <c r="N11"/>
  <c r="Y181" l="1"/>
  <c r="Y179"/>
  <c r="Y176"/>
  <c r="Y169"/>
  <c r="Y157"/>
  <c r="Y155"/>
  <c r="Y152"/>
  <c r="Y120"/>
  <c r="Y104"/>
  <c r="Y102"/>
  <c r="Y98"/>
  <c r="Y94"/>
  <c r="Y92"/>
  <c r="Y89"/>
  <c r="Y82"/>
  <c r="Y70"/>
  <c r="Y68"/>
  <c r="Y65"/>
  <c r="Y33"/>
  <c r="Y17"/>
  <c r="Y15"/>
  <c r="Y11"/>
  <c r="D181" i="51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D82"/>
  <c r="C82"/>
  <c r="B82"/>
  <c r="D70"/>
  <c r="C70"/>
  <c r="B70"/>
  <c r="D68"/>
  <c r="C68"/>
  <c r="B68"/>
  <c r="D65"/>
  <c r="C65"/>
  <c r="B65"/>
  <c r="D33"/>
  <c r="C33"/>
  <c r="B33"/>
  <c r="D17"/>
  <c r="C17"/>
  <c r="B17"/>
  <c r="D15"/>
  <c r="C15"/>
  <c r="B15"/>
  <c r="D11"/>
  <c r="C11"/>
  <c r="B11"/>
  <c r="Y97" i="60" l="1"/>
  <c r="Y10" s="1"/>
  <c r="B97" i="51"/>
  <c r="B10" s="1"/>
  <c r="C97"/>
  <c r="C10" s="1"/>
  <c r="D97"/>
  <c r="D10" s="1"/>
  <c r="S181" i="60"/>
  <c r="R181"/>
  <c r="Q181"/>
  <c r="S179"/>
  <c r="R179"/>
  <c r="Q179"/>
  <c r="S176"/>
  <c r="R176"/>
  <c r="Q176"/>
  <c r="S169"/>
  <c r="R169"/>
  <c r="Q169"/>
  <c r="Q163"/>
  <c r="Q157" s="1"/>
  <c r="S157"/>
  <c r="R157"/>
  <c r="S155"/>
  <c r="R155"/>
  <c r="Q155"/>
  <c r="S152"/>
  <c r="R152"/>
  <c r="Q152"/>
  <c r="R151"/>
  <c r="R120" s="1"/>
  <c r="Q151"/>
  <c r="Q120" s="1"/>
  <c r="S120"/>
  <c r="S104"/>
  <c r="R104"/>
  <c r="Q104"/>
  <c r="S102"/>
  <c r="R102"/>
  <c r="Q102"/>
  <c r="Q101"/>
  <c r="Q98" s="1"/>
  <c r="S98"/>
  <c r="R98"/>
  <c r="S94"/>
  <c r="R94"/>
  <c r="Q94"/>
  <c r="S92"/>
  <c r="R92"/>
  <c r="Q92"/>
  <c r="S89"/>
  <c r="R89"/>
  <c r="Q89"/>
  <c r="S82"/>
  <c r="R82"/>
  <c r="Q82"/>
  <c r="S70"/>
  <c r="R70"/>
  <c r="Q70"/>
  <c r="S68"/>
  <c r="R68"/>
  <c r="Q68"/>
  <c r="S65"/>
  <c r="R65"/>
  <c r="Q65"/>
  <c r="S33"/>
  <c r="R33"/>
  <c r="Q33"/>
  <c r="S17"/>
  <c r="R17"/>
  <c r="Q17"/>
  <c r="S15"/>
  <c r="R15"/>
  <c r="Q15"/>
  <c r="S11"/>
  <c r="R11"/>
  <c r="Q11"/>
  <c r="Q97" l="1"/>
  <c r="R97"/>
  <c r="R10" s="1"/>
  <c r="S97"/>
  <c r="S10" s="1"/>
  <c r="Q10"/>
  <c r="G181" l="1"/>
  <c r="F181"/>
  <c r="E181"/>
  <c r="G179"/>
  <c r="F179"/>
  <c r="E179"/>
  <c r="G176"/>
  <c r="F176"/>
  <c r="E176"/>
  <c r="G169"/>
  <c r="F169"/>
  <c r="E169"/>
  <c r="G157"/>
  <c r="F157"/>
  <c r="E157"/>
  <c r="G155"/>
  <c r="F155"/>
  <c r="E155"/>
  <c r="G152"/>
  <c r="F152"/>
  <c r="E152"/>
  <c r="G120"/>
  <c r="F120"/>
  <c r="E120"/>
  <c r="G104"/>
  <c r="F104"/>
  <c r="E104"/>
  <c r="G102"/>
  <c r="F102"/>
  <c r="E102"/>
  <c r="G98"/>
  <c r="F98"/>
  <c r="E98"/>
  <c r="G94"/>
  <c r="F94"/>
  <c r="E94"/>
  <c r="G92"/>
  <c r="F92"/>
  <c r="E92"/>
  <c r="G89"/>
  <c r="F89"/>
  <c r="E89"/>
  <c r="G82"/>
  <c r="F82"/>
  <c r="E82"/>
  <c r="G70"/>
  <c r="F70"/>
  <c r="E70"/>
  <c r="G68"/>
  <c r="F68"/>
  <c r="E68"/>
  <c r="G65"/>
  <c r="F65"/>
  <c r="E65"/>
  <c r="G33"/>
  <c r="F33"/>
  <c r="E33"/>
  <c r="G17"/>
  <c r="F17"/>
  <c r="E17"/>
  <c r="G15"/>
  <c r="F15"/>
  <c r="E15"/>
  <c r="G11"/>
  <c r="F11"/>
  <c r="E11"/>
  <c r="F97" l="1"/>
  <c r="F10"/>
  <c r="E97"/>
  <c r="E10" s="1"/>
  <c r="G97"/>
  <c r="G10" s="1"/>
  <c r="B183" i="45"/>
  <c r="B182"/>
  <c r="B181" s="1"/>
  <c r="B180"/>
  <c r="B179" s="1"/>
  <c r="B178"/>
  <c r="B177"/>
  <c r="B174"/>
  <c r="B173"/>
  <c r="B172"/>
  <c r="B171"/>
  <c r="B170"/>
  <c r="B168"/>
  <c r="B167"/>
  <c r="B164"/>
  <c r="B161"/>
  <c r="B160"/>
  <c r="B159"/>
  <c r="B158"/>
  <c r="B156"/>
  <c r="B155" s="1"/>
  <c r="B154"/>
  <c r="B153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19"/>
  <c r="B118"/>
  <c r="B117"/>
  <c r="B116"/>
  <c r="B115"/>
  <c r="B114"/>
  <c r="B113"/>
  <c r="B112"/>
  <c r="B111"/>
  <c r="B110"/>
  <c r="B109"/>
  <c r="B108"/>
  <c r="B107"/>
  <c r="B106"/>
  <c r="B105"/>
  <c r="B103"/>
  <c r="B102" s="1"/>
  <c r="B101"/>
  <c r="B100"/>
  <c r="B99"/>
  <c r="B96"/>
  <c r="B95"/>
  <c r="B94" s="1"/>
  <c r="B93"/>
  <c r="B92" s="1"/>
  <c r="B91"/>
  <c r="B90"/>
  <c r="B88"/>
  <c r="B87"/>
  <c r="B86"/>
  <c r="B85"/>
  <c r="B84"/>
  <c r="B83"/>
  <c r="B81"/>
  <c r="B80"/>
  <c r="B78"/>
  <c r="B76"/>
  <c r="B75"/>
  <c r="B73"/>
  <c r="B72"/>
  <c r="B71"/>
  <c r="B69"/>
  <c r="B68" s="1"/>
  <c r="B67"/>
  <c r="B66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7"/>
  <c r="B36"/>
  <c r="B35"/>
  <c r="B34"/>
  <c r="B31"/>
  <c r="B30"/>
  <c r="B29"/>
  <c r="B28"/>
  <c r="B27"/>
  <c r="B26"/>
  <c r="B25"/>
  <c r="B24"/>
  <c r="B23"/>
  <c r="B22"/>
  <c r="B21"/>
  <c r="B20"/>
  <c r="B19"/>
  <c r="B18"/>
  <c r="B16"/>
  <c r="B15" s="1"/>
  <c r="B14"/>
  <c r="B13"/>
  <c r="B12"/>
  <c r="C183"/>
  <c r="C180"/>
  <c r="C177"/>
  <c r="C174"/>
  <c r="C171"/>
  <c r="C164"/>
  <c r="C161"/>
  <c r="C160"/>
  <c r="C159"/>
  <c r="C158"/>
  <c r="C156"/>
  <c r="C154"/>
  <c r="C149"/>
  <c r="C148"/>
  <c r="C147"/>
  <c r="C146"/>
  <c r="C145"/>
  <c r="C144"/>
  <c r="C143"/>
  <c r="C142"/>
  <c r="C141"/>
  <c r="C140"/>
  <c r="C139"/>
  <c r="C137"/>
  <c r="C136"/>
  <c r="C135"/>
  <c r="C133"/>
  <c r="C132"/>
  <c r="C131"/>
  <c r="C130"/>
  <c r="C129"/>
  <c r="C127"/>
  <c r="C125"/>
  <c r="C124"/>
  <c r="C123"/>
  <c r="C122"/>
  <c r="C121"/>
  <c r="C118"/>
  <c r="C117"/>
  <c r="C116"/>
  <c r="C114"/>
  <c r="C111"/>
  <c r="C109"/>
  <c r="C108"/>
  <c r="C106"/>
  <c r="C100"/>
  <c r="C99"/>
  <c r="C96"/>
  <c r="C93"/>
  <c r="C91"/>
  <c r="C90"/>
  <c r="C87"/>
  <c r="C84"/>
  <c r="C81"/>
  <c r="C76"/>
  <c r="C75"/>
  <c r="C72"/>
  <c r="C71"/>
  <c r="C69"/>
  <c r="C67"/>
  <c r="C61"/>
  <c r="C60"/>
  <c r="C59"/>
  <c r="C58"/>
  <c r="C57"/>
  <c r="C56"/>
  <c r="C55"/>
  <c r="C54"/>
  <c r="C53"/>
  <c r="C52"/>
  <c r="C51"/>
  <c r="C50"/>
  <c r="C49"/>
  <c r="C48"/>
  <c r="C46"/>
  <c r="C45"/>
  <c r="C43"/>
  <c r="C42"/>
  <c r="C37"/>
  <c r="C36"/>
  <c r="C31"/>
  <c r="C30"/>
  <c r="C29"/>
  <c r="C28"/>
  <c r="C27"/>
  <c r="C26"/>
  <c r="C24"/>
  <c r="C23"/>
  <c r="C22"/>
  <c r="C21"/>
  <c r="C20"/>
  <c r="C19"/>
  <c r="D16"/>
  <c r="C13"/>
  <c r="C12"/>
  <c r="B176" l="1"/>
  <c r="B152"/>
  <c r="B89"/>
  <c r="B104"/>
  <c r="C157"/>
  <c r="B120"/>
  <c r="B11"/>
  <c r="B65"/>
  <c r="B98"/>
  <c r="B157"/>
  <c r="AB181" i="60"/>
  <c r="AA181"/>
  <c r="Z181"/>
  <c r="AB179"/>
  <c r="AA179"/>
  <c r="Z179"/>
  <c r="AB176"/>
  <c r="AA176"/>
  <c r="Z176"/>
  <c r="AB169"/>
  <c r="AA169"/>
  <c r="Z169"/>
  <c r="AB157"/>
  <c r="AA157"/>
  <c r="Z157"/>
  <c r="AB155"/>
  <c r="AA155"/>
  <c r="Z155"/>
  <c r="AB152"/>
  <c r="AA152"/>
  <c r="Z152"/>
  <c r="AB120"/>
  <c r="AA120"/>
  <c r="Z120"/>
  <c r="AB104"/>
  <c r="AA104"/>
  <c r="Z104"/>
  <c r="AB102"/>
  <c r="AA102"/>
  <c r="Z102"/>
  <c r="AB98"/>
  <c r="AA98"/>
  <c r="Z98"/>
  <c r="AB94"/>
  <c r="AA94"/>
  <c r="Z94"/>
  <c r="AB92"/>
  <c r="AA92"/>
  <c r="Z92"/>
  <c r="AB89"/>
  <c r="AA89"/>
  <c r="Z89"/>
  <c r="AB82"/>
  <c r="AA82"/>
  <c r="Z82"/>
  <c r="AB70"/>
  <c r="AA70"/>
  <c r="Z70"/>
  <c r="AB68"/>
  <c r="AA68"/>
  <c r="Z68"/>
  <c r="AB65"/>
  <c r="AA65"/>
  <c r="Z65"/>
  <c r="AB33"/>
  <c r="AA33"/>
  <c r="Z33"/>
  <c r="AB17"/>
  <c r="AA17"/>
  <c r="Z17"/>
  <c r="AB15"/>
  <c r="AA15"/>
  <c r="Z15"/>
  <c r="AB11"/>
  <c r="AA11"/>
  <c r="Z11"/>
  <c r="AA97" l="1"/>
  <c r="AA10" s="1"/>
  <c r="AB97"/>
  <c r="Z97"/>
  <c r="Z10" s="1"/>
  <c r="AB10"/>
  <c r="M181" l="1"/>
  <c r="L181"/>
  <c r="K181"/>
  <c r="M179"/>
  <c r="L179"/>
  <c r="K179"/>
  <c r="M176"/>
  <c r="L176"/>
  <c r="K176"/>
  <c r="M169"/>
  <c r="L169"/>
  <c r="K169"/>
  <c r="M157"/>
  <c r="L157"/>
  <c r="K157"/>
  <c r="M155"/>
  <c r="L155"/>
  <c r="K155"/>
  <c r="M152"/>
  <c r="L152"/>
  <c r="K152"/>
  <c r="M120"/>
  <c r="L120"/>
  <c r="K120"/>
  <c r="M104"/>
  <c r="L104"/>
  <c r="K104"/>
  <c r="M102"/>
  <c r="L102"/>
  <c r="K102"/>
  <c r="M98"/>
  <c r="L98"/>
  <c r="K98"/>
  <c r="M94"/>
  <c r="L94"/>
  <c r="K94"/>
  <c r="M92"/>
  <c r="L92"/>
  <c r="K92"/>
  <c r="M89"/>
  <c r="L89"/>
  <c r="K89"/>
  <c r="M82"/>
  <c r="L82"/>
  <c r="K82"/>
  <c r="M70"/>
  <c r="L70"/>
  <c r="K70"/>
  <c r="M68"/>
  <c r="L68"/>
  <c r="K68"/>
  <c r="M65"/>
  <c r="L65"/>
  <c r="K65"/>
  <c r="M33"/>
  <c r="L33"/>
  <c r="K33"/>
  <c r="M17"/>
  <c r="L17"/>
  <c r="K17"/>
  <c r="M15"/>
  <c r="L15"/>
  <c r="K15"/>
  <c r="M11"/>
  <c r="L11"/>
  <c r="K11"/>
  <c r="K97" l="1"/>
  <c r="K10" s="1"/>
  <c r="L97"/>
  <c r="L10" s="1"/>
  <c r="M97"/>
  <c r="M10" s="1"/>
  <c r="AE181"/>
  <c r="AD181"/>
  <c r="AC181"/>
  <c r="AE179"/>
  <c r="AD179"/>
  <c r="AC179"/>
  <c r="AE169"/>
  <c r="AD169"/>
  <c r="AC169"/>
  <c r="AE157"/>
  <c r="AD157"/>
  <c r="AC157"/>
  <c r="AE155"/>
  <c r="AD155"/>
  <c r="AC155"/>
  <c r="AE152"/>
  <c r="AD152"/>
  <c r="AC152"/>
  <c r="AE120"/>
  <c r="AD120"/>
  <c r="AC120"/>
  <c r="AE104"/>
  <c r="AD104"/>
  <c r="AC104"/>
  <c r="AE102"/>
  <c r="AD102"/>
  <c r="AC102"/>
  <c r="AE98"/>
  <c r="AD98"/>
  <c r="AC98"/>
  <c r="AE94"/>
  <c r="AD94"/>
  <c r="AC94"/>
  <c r="AE92"/>
  <c r="AD92"/>
  <c r="AC92"/>
  <c r="AE89"/>
  <c r="AD89"/>
  <c r="AC89"/>
  <c r="AE82"/>
  <c r="AD82"/>
  <c r="AC82"/>
  <c r="AE70"/>
  <c r="AD70"/>
  <c r="AC70"/>
  <c r="AE68"/>
  <c r="AD68"/>
  <c r="AC68"/>
  <c r="AE65"/>
  <c r="AD65"/>
  <c r="AC65"/>
  <c r="AE33"/>
  <c r="AD33"/>
  <c r="AC33"/>
  <c r="AE17"/>
  <c r="AD17"/>
  <c r="AC17"/>
  <c r="AE15"/>
  <c r="AD15"/>
  <c r="AC15"/>
  <c r="AE11"/>
  <c r="AD11"/>
  <c r="AC11"/>
  <c r="AC97" l="1"/>
  <c r="AC10"/>
  <c r="AE97"/>
  <c r="AE10" s="1"/>
  <c r="AD97"/>
  <c r="AD10" s="1"/>
  <c r="J181"/>
  <c r="I181"/>
  <c r="H181"/>
  <c r="J179"/>
  <c r="I179"/>
  <c r="H179"/>
  <c r="J176"/>
  <c r="I176"/>
  <c r="H176"/>
  <c r="J169"/>
  <c r="I169"/>
  <c r="H169"/>
  <c r="H164"/>
  <c r="H161"/>
  <c r="J157"/>
  <c r="I157"/>
  <c r="J155"/>
  <c r="I155"/>
  <c r="H155"/>
  <c r="J152"/>
  <c r="I152"/>
  <c r="H152"/>
  <c r="J120"/>
  <c r="I120"/>
  <c r="H120"/>
  <c r="J104"/>
  <c r="I104"/>
  <c r="H104"/>
  <c r="J102"/>
  <c r="I102"/>
  <c r="H102"/>
  <c r="J98"/>
  <c r="I98"/>
  <c r="H98"/>
  <c r="J94"/>
  <c r="I94"/>
  <c r="H94"/>
  <c r="J92"/>
  <c r="I92"/>
  <c r="H92"/>
  <c r="J89"/>
  <c r="I89"/>
  <c r="H89"/>
  <c r="J82"/>
  <c r="I82"/>
  <c r="H82"/>
  <c r="J77"/>
  <c r="I77"/>
  <c r="H77"/>
  <c r="J74"/>
  <c r="I74"/>
  <c r="H74"/>
  <c r="H70" s="1"/>
  <c r="J68"/>
  <c r="I68"/>
  <c r="H68"/>
  <c r="J65"/>
  <c r="I65"/>
  <c r="H65"/>
  <c r="J33"/>
  <c r="I33"/>
  <c r="H33"/>
  <c r="J17"/>
  <c r="I17"/>
  <c r="H17"/>
  <c r="J15"/>
  <c r="I15"/>
  <c r="H15"/>
  <c r="J11"/>
  <c r="I11"/>
  <c r="H11"/>
  <c r="I97" l="1"/>
  <c r="J97"/>
  <c r="H157"/>
  <c r="H97" s="1"/>
  <c r="H10" s="1"/>
  <c r="I70"/>
  <c r="J70"/>
  <c r="J10" s="1"/>
  <c r="I10" l="1"/>
  <c r="C183"/>
  <c r="C183" i="59" s="1"/>
  <c r="B183" i="60"/>
  <c r="B183" i="59" s="1"/>
  <c r="C182" i="60"/>
  <c r="B182"/>
  <c r="B182" i="59" s="1"/>
  <c r="C180" i="60"/>
  <c r="C180" i="59" s="1"/>
  <c r="B180" i="60"/>
  <c r="B180" i="59" s="1"/>
  <c r="C178" i="60"/>
  <c r="B178"/>
  <c r="B178" i="59" s="1"/>
  <c r="C177" i="60"/>
  <c r="C177" i="59" s="1"/>
  <c r="B177" i="60"/>
  <c r="B177" i="59" s="1"/>
  <c r="C175" i="60"/>
  <c r="B175"/>
  <c r="C174"/>
  <c r="C174" i="59" s="1"/>
  <c r="B174" i="60"/>
  <c r="B174" i="59" s="1"/>
  <c r="C173" i="60"/>
  <c r="B173"/>
  <c r="B173" i="59" s="1"/>
  <c r="C172" i="60"/>
  <c r="B172"/>
  <c r="B172" i="59" s="1"/>
  <c r="C171" i="60"/>
  <c r="C171" i="59" s="1"/>
  <c r="B171" i="60"/>
  <c r="B171" i="59" s="1"/>
  <c r="C170" i="60"/>
  <c r="B170"/>
  <c r="B170" i="59" s="1"/>
  <c r="C168" i="60"/>
  <c r="B168"/>
  <c r="B168" i="59" s="1"/>
  <c r="C167" i="60"/>
  <c r="B167"/>
  <c r="B167" i="59" s="1"/>
  <c r="C166" i="60"/>
  <c r="C166" i="59" s="1"/>
  <c r="B166" i="60"/>
  <c r="B166" i="59" s="1"/>
  <c r="C165" i="60"/>
  <c r="C165" i="59" s="1"/>
  <c r="B165" i="60"/>
  <c r="B165" i="59" s="1"/>
  <c r="C164" i="60"/>
  <c r="C164" i="59" s="1"/>
  <c r="B164" i="60"/>
  <c r="B164" i="59" s="1"/>
  <c r="C163" i="60"/>
  <c r="C163" i="59" s="1"/>
  <c r="B163" i="60"/>
  <c r="B163" i="59" s="1"/>
  <c r="C162" i="60"/>
  <c r="C162" i="59" s="1"/>
  <c r="B162" i="60"/>
  <c r="B162" i="59" s="1"/>
  <c r="C161" i="60"/>
  <c r="C161" i="59" s="1"/>
  <c r="B161" i="60"/>
  <c r="B161" i="59" s="1"/>
  <c r="C160" i="60"/>
  <c r="C160" i="59" s="1"/>
  <c r="B160" i="60"/>
  <c r="B160" i="59" s="1"/>
  <c r="C159" i="60"/>
  <c r="C159" i="59" s="1"/>
  <c r="B159" i="60"/>
  <c r="B159" i="59" s="1"/>
  <c r="C158" i="60"/>
  <c r="C158" i="59" s="1"/>
  <c r="B158" i="60"/>
  <c r="B158" i="59" s="1"/>
  <c r="C156" i="60"/>
  <c r="C156" i="59" s="1"/>
  <c r="B156" i="60"/>
  <c r="B156" i="59" s="1"/>
  <c r="C154" i="60"/>
  <c r="C154" i="59" s="1"/>
  <c r="B154" i="60"/>
  <c r="B154" i="59" s="1"/>
  <c r="C153" i="60"/>
  <c r="B153"/>
  <c r="B153" i="59" s="1"/>
  <c r="C151" i="60"/>
  <c r="B151"/>
  <c r="B151" i="59" s="1"/>
  <c r="C150" i="60"/>
  <c r="B150"/>
  <c r="B150" i="59" s="1"/>
  <c r="C149" i="60"/>
  <c r="C149" i="59" s="1"/>
  <c r="B149" i="60"/>
  <c r="B149" i="59" s="1"/>
  <c r="C148" i="60"/>
  <c r="C148" i="59" s="1"/>
  <c r="B148" i="60"/>
  <c r="B148" i="59" s="1"/>
  <c r="C147" i="60"/>
  <c r="C147" i="59" s="1"/>
  <c r="B147" i="60"/>
  <c r="B147" i="59" s="1"/>
  <c r="C146" i="60"/>
  <c r="C146" i="59" s="1"/>
  <c r="B146" i="60"/>
  <c r="B146" i="59" s="1"/>
  <c r="C145" i="60"/>
  <c r="C145" i="59" s="1"/>
  <c r="B145" i="60"/>
  <c r="B145" i="59" s="1"/>
  <c r="C144" i="60"/>
  <c r="C144" i="59" s="1"/>
  <c r="B144" i="60"/>
  <c r="B144" i="59" s="1"/>
  <c r="C143" i="60"/>
  <c r="C143" i="59" s="1"/>
  <c r="B143" i="60"/>
  <c r="B143" i="59" s="1"/>
  <c r="C142" i="60"/>
  <c r="C142" i="59" s="1"/>
  <c r="B142" i="60"/>
  <c r="B142" i="59" s="1"/>
  <c r="C141" i="60"/>
  <c r="C141" i="59" s="1"/>
  <c r="B141" i="60"/>
  <c r="B141" i="59" s="1"/>
  <c r="C140" i="60"/>
  <c r="C140" i="59" s="1"/>
  <c r="B140" i="60"/>
  <c r="B140" i="59" s="1"/>
  <c r="C139" i="60"/>
  <c r="C139" i="59" s="1"/>
  <c r="B139" i="60"/>
  <c r="B139" i="59" s="1"/>
  <c r="C138" i="60"/>
  <c r="B138"/>
  <c r="B138" i="59" s="1"/>
  <c r="C137" i="60"/>
  <c r="C137" i="59" s="1"/>
  <c r="B137" i="60"/>
  <c r="B137" i="59" s="1"/>
  <c r="C136" i="60"/>
  <c r="C136" i="59" s="1"/>
  <c r="B136" i="60"/>
  <c r="B136" i="59" s="1"/>
  <c r="C135" i="60"/>
  <c r="C135" i="59" s="1"/>
  <c r="B135" i="60"/>
  <c r="B135" i="59" s="1"/>
  <c r="C134" i="60"/>
  <c r="B134"/>
  <c r="B134" i="59" s="1"/>
  <c r="C133" i="60"/>
  <c r="C133" i="59" s="1"/>
  <c r="B133" i="60"/>
  <c r="B133" i="59" s="1"/>
  <c r="C132" i="60"/>
  <c r="C132" i="59" s="1"/>
  <c r="B132" i="60"/>
  <c r="B132" i="59" s="1"/>
  <c r="C131" i="60"/>
  <c r="C131" i="59" s="1"/>
  <c r="B131" i="60"/>
  <c r="B131" i="59" s="1"/>
  <c r="C130" i="60"/>
  <c r="C130" i="59" s="1"/>
  <c r="B130" i="60"/>
  <c r="B130" i="59" s="1"/>
  <c r="C129" i="60"/>
  <c r="C129" i="59" s="1"/>
  <c r="B129" i="60"/>
  <c r="B129" i="59" s="1"/>
  <c r="C128" i="60"/>
  <c r="B128"/>
  <c r="B128" i="59" s="1"/>
  <c r="C127" i="60"/>
  <c r="C127" i="59" s="1"/>
  <c r="B127" i="60"/>
  <c r="B127" i="59" s="1"/>
  <c r="C126" i="60"/>
  <c r="B126"/>
  <c r="B126" i="59" s="1"/>
  <c r="C125" i="60"/>
  <c r="C125" i="59" s="1"/>
  <c r="B125" i="60"/>
  <c r="B125" i="59" s="1"/>
  <c r="C124" i="60"/>
  <c r="C124" i="59" s="1"/>
  <c r="B124" i="60"/>
  <c r="B124" i="59" s="1"/>
  <c r="C123" i="60"/>
  <c r="C123" i="59" s="1"/>
  <c r="B123" i="60"/>
  <c r="B123" i="59" s="1"/>
  <c r="C122" i="60"/>
  <c r="C122" i="59" s="1"/>
  <c r="B122" i="60"/>
  <c r="B122" i="59" s="1"/>
  <c r="C121" i="60"/>
  <c r="C121" i="59" s="1"/>
  <c r="B121" i="60"/>
  <c r="B121" i="59" s="1"/>
  <c r="C119" i="60"/>
  <c r="B119"/>
  <c r="B119" i="59" s="1"/>
  <c r="C118" i="60"/>
  <c r="C118" i="59" s="1"/>
  <c r="B118" i="60"/>
  <c r="B118" i="59" s="1"/>
  <c r="C117" i="60"/>
  <c r="C117" i="59" s="1"/>
  <c r="B117" i="60"/>
  <c r="B117" i="59" s="1"/>
  <c r="C116" i="60"/>
  <c r="C116" i="59" s="1"/>
  <c r="B116" i="60"/>
  <c r="B116" i="59" s="1"/>
  <c r="C115" i="60"/>
  <c r="B115"/>
  <c r="B115" i="59" s="1"/>
  <c r="C114" i="60"/>
  <c r="C114" i="59" s="1"/>
  <c r="B114" i="60"/>
  <c r="B114" i="59" s="1"/>
  <c r="C113" i="60"/>
  <c r="B113"/>
  <c r="B113" i="59" s="1"/>
  <c r="C112" i="60"/>
  <c r="B112"/>
  <c r="B112" i="59" s="1"/>
  <c r="C111" i="60"/>
  <c r="C111" i="59" s="1"/>
  <c r="B111" i="60"/>
  <c r="B111" i="59" s="1"/>
  <c r="C110" i="60"/>
  <c r="B110"/>
  <c r="B110" i="59" s="1"/>
  <c r="C109" i="60"/>
  <c r="C109" i="59" s="1"/>
  <c r="B109" i="60"/>
  <c r="B109" i="59" s="1"/>
  <c r="C108" i="60"/>
  <c r="C108" i="59" s="1"/>
  <c r="B108" i="60"/>
  <c r="B108" i="59" s="1"/>
  <c r="C107" i="60"/>
  <c r="B107"/>
  <c r="B107" i="59" s="1"/>
  <c r="C106" i="60"/>
  <c r="C106" i="59" s="1"/>
  <c r="B106" i="60"/>
  <c r="B106" i="59" s="1"/>
  <c r="C105" i="60"/>
  <c r="B105"/>
  <c r="B105" i="59" s="1"/>
  <c r="C103" i="60"/>
  <c r="B103"/>
  <c r="B103" i="59" s="1"/>
  <c r="C101" i="60"/>
  <c r="B101"/>
  <c r="B101" i="59" s="1"/>
  <c r="C100" i="60"/>
  <c r="C100" i="59" s="1"/>
  <c r="B100" i="60"/>
  <c r="B100" i="59" s="1"/>
  <c r="C99" i="60"/>
  <c r="C99" i="59" s="1"/>
  <c r="B99" i="60"/>
  <c r="B99" i="59" s="1"/>
  <c r="C96" i="60"/>
  <c r="C96" i="59" s="1"/>
  <c r="B96" i="60"/>
  <c r="B96" i="59" s="1"/>
  <c r="C95" i="60"/>
  <c r="B95"/>
  <c r="B95" i="59" s="1"/>
  <c r="C93" i="60"/>
  <c r="C93" i="59" s="1"/>
  <c r="B93" i="60"/>
  <c r="B93" i="59" s="1"/>
  <c r="C91" i="60"/>
  <c r="C91" i="59" s="1"/>
  <c r="B91" i="60"/>
  <c r="B91" i="59" s="1"/>
  <c r="C90" i="60"/>
  <c r="C90" i="59" s="1"/>
  <c r="B90" i="60"/>
  <c r="B90" i="59" s="1"/>
  <c r="C88" i="60"/>
  <c r="B88"/>
  <c r="B88" i="59" s="1"/>
  <c r="C87" i="60"/>
  <c r="C87" i="59" s="1"/>
  <c r="B87" i="60"/>
  <c r="B87" i="59" s="1"/>
  <c r="C86" i="60"/>
  <c r="B86"/>
  <c r="B86" i="59" s="1"/>
  <c r="C85" i="60"/>
  <c r="B85"/>
  <c r="B85" i="59" s="1"/>
  <c r="C84" i="60"/>
  <c r="C84" i="59" s="1"/>
  <c r="B84" i="60"/>
  <c r="B84" i="59" s="1"/>
  <c r="C83" i="60"/>
  <c r="B83"/>
  <c r="B83" i="59" s="1"/>
  <c r="C81" i="60"/>
  <c r="C81" i="59" s="1"/>
  <c r="B81" i="60"/>
  <c r="B81" i="59" s="1"/>
  <c r="C80" i="60"/>
  <c r="B80"/>
  <c r="B80" i="59" s="1"/>
  <c r="C79" i="60"/>
  <c r="B79"/>
  <c r="C78"/>
  <c r="B78"/>
  <c r="B78" i="59" s="1"/>
  <c r="C77" i="60"/>
  <c r="B77"/>
  <c r="C76"/>
  <c r="C76" i="59" s="1"/>
  <c r="B76" i="60"/>
  <c r="B76" i="59" s="1"/>
  <c r="C75" i="60"/>
  <c r="C75" i="59" s="1"/>
  <c r="B75" i="60"/>
  <c r="B75" i="59" s="1"/>
  <c r="C74" i="60"/>
  <c r="B74"/>
  <c r="C73"/>
  <c r="B73"/>
  <c r="B73" i="59" s="1"/>
  <c r="C72" i="60"/>
  <c r="C72" i="59" s="1"/>
  <c r="B72" i="60"/>
  <c r="B72" i="59" s="1"/>
  <c r="C71" i="60"/>
  <c r="C71" i="59" s="1"/>
  <c r="B71" i="60"/>
  <c r="B71" i="59" s="1"/>
  <c r="C69" i="60"/>
  <c r="C69" i="59" s="1"/>
  <c r="B69" i="60"/>
  <c r="B69" i="59" s="1"/>
  <c r="C67" i="60"/>
  <c r="C67" i="59" s="1"/>
  <c r="B67" i="60"/>
  <c r="B67" i="59" s="1"/>
  <c r="C66" i="60"/>
  <c r="B66"/>
  <c r="B66" i="59" s="1"/>
  <c r="C64" i="60"/>
  <c r="B64"/>
  <c r="B64" i="59" s="1"/>
  <c r="C63" i="60"/>
  <c r="B63"/>
  <c r="B63" i="59" s="1"/>
  <c r="C62" i="60"/>
  <c r="B62"/>
  <c r="B62" i="59" s="1"/>
  <c r="C61" i="60"/>
  <c r="C61" i="59" s="1"/>
  <c r="B61" i="60"/>
  <c r="B61" i="59" s="1"/>
  <c r="C60" i="60"/>
  <c r="C60" i="59" s="1"/>
  <c r="B60" i="60"/>
  <c r="B60" i="59" s="1"/>
  <c r="C59" i="60"/>
  <c r="C59" i="59" s="1"/>
  <c r="B59" i="60"/>
  <c r="B59" i="59" s="1"/>
  <c r="C58" i="60"/>
  <c r="C58" i="59" s="1"/>
  <c r="B58" i="60"/>
  <c r="B58" i="59" s="1"/>
  <c r="C57" i="60"/>
  <c r="C57" i="59" s="1"/>
  <c r="B57" i="60"/>
  <c r="B57" i="59" s="1"/>
  <c r="C56" i="60"/>
  <c r="C56" i="59" s="1"/>
  <c r="B56" i="60"/>
  <c r="B56" i="59" s="1"/>
  <c r="C55" i="60"/>
  <c r="C55" i="59" s="1"/>
  <c r="B55" i="60"/>
  <c r="B55" i="59" s="1"/>
  <c r="C54" i="60"/>
  <c r="C54" i="59" s="1"/>
  <c r="B54" i="60"/>
  <c r="B54" i="59" s="1"/>
  <c r="C53" i="60"/>
  <c r="C53" i="59" s="1"/>
  <c r="B53" i="60"/>
  <c r="B53" i="59" s="1"/>
  <c r="C52" i="60"/>
  <c r="C52" i="59" s="1"/>
  <c r="B52" i="60"/>
  <c r="B52" i="59" s="1"/>
  <c r="C51" i="60"/>
  <c r="C51" i="59" s="1"/>
  <c r="B51" i="60"/>
  <c r="B51" i="59" s="1"/>
  <c r="C50" i="60"/>
  <c r="C50" i="59" s="1"/>
  <c r="B50" i="60"/>
  <c r="B50" i="59" s="1"/>
  <c r="C49" i="60"/>
  <c r="C49" i="59" s="1"/>
  <c r="B49" i="60"/>
  <c r="B49" i="59" s="1"/>
  <c r="C48" i="60"/>
  <c r="C48" i="59" s="1"/>
  <c r="B48" i="60"/>
  <c r="B48" i="59" s="1"/>
  <c r="C47" i="60"/>
  <c r="B47"/>
  <c r="B47" i="59" s="1"/>
  <c r="C46" i="60"/>
  <c r="C46" i="59" s="1"/>
  <c r="B46" i="60"/>
  <c r="B46" i="59" s="1"/>
  <c r="C45" i="60"/>
  <c r="C45" i="59" s="1"/>
  <c r="B45" i="60"/>
  <c r="B45" i="59" s="1"/>
  <c r="C44" i="60"/>
  <c r="B44"/>
  <c r="B44" i="59" s="1"/>
  <c r="C43" i="60"/>
  <c r="C43" i="59" s="1"/>
  <c r="B43" i="60"/>
  <c r="B43" i="59" s="1"/>
  <c r="C42" i="60"/>
  <c r="C42" i="59" s="1"/>
  <c r="B42" i="60"/>
  <c r="B42" i="59" s="1"/>
  <c r="C41" i="60"/>
  <c r="B41"/>
  <c r="B41" i="59" s="1"/>
  <c r="C40" i="60"/>
  <c r="B40"/>
  <c r="B40" i="59" s="1"/>
  <c r="C39" i="60"/>
  <c r="B39"/>
  <c r="B39" i="59" s="1"/>
  <c r="C38" i="60"/>
  <c r="B38"/>
  <c r="C37"/>
  <c r="C37" i="59" s="1"/>
  <c r="B37" i="60"/>
  <c r="B37" i="59" s="1"/>
  <c r="C36" i="60"/>
  <c r="C36" i="59" s="1"/>
  <c r="B36" i="60"/>
  <c r="B36" i="59" s="1"/>
  <c r="C35" i="60"/>
  <c r="B35"/>
  <c r="B35" i="59" s="1"/>
  <c r="C34" i="60"/>
  <c r="B34"/>
  <c r="B34" i="59" s="1"/>
  <c r="C32" i="60"/>
  <c r="B32"/>
  <c r="C31"/>
  <c r="C31" i="59" s="1"/>
  <c r="B31" i="60"/>
  <c r="B31" i="59" s="1"/>
  <c r="C30" i="60"/>
  <c r="C30" i="59" s="1"/>
  <c r="B30" i="60"/>
  <c r="B30" i="59" s="1"/>
  <c r="C29" i="60"/>
  <c r="C29" i="59" s="1"/>
  <c r="B29" i="60"/>
  <c r="B29" i="59" s="1"/>
  <c r="C28" i="60"/>
  <c r="C28" i="59" s="1"/>
  <c r="B28" i="60"/>
  <c r="B28" i="59" s="1"/>
  <c r="C27" i="60"/>
  <c r="C27" i="59" s="1"/>
  <c r="B27" i="60"/>
  <c r="B27" i="59" s="1"/>
  <c r="C26" i="60"/>
  <c r="C26" i="59" s="1"/>
  <c r="B26" i="60"/>
  <c r="B26" i="59" s="1"/>
  <c r="C25" i="60"/>
  <c r="B25"/>
  <c r="B25" i="59" s="1"/>
  <c r="C24" i="60"/>
  <c r="C24" i="59" s="1"/>
  <c r="B24" i="60"/>
  <c r="B24" i="59" s="1"/>
  <c r="C23" i="60"/>
  <c r="C23" i="59" s="1"/>
  <c r="B23" i="60"/>
  <c r="B23" i="59" s="1"/>
  <c r="C22" i="60"/>
  <c r="C22" i="59" s="1"/>
  <c r="B22" i="60"/>
  <c r="B22" i="59" s="1"/>
  <c r="C21" i="60"/>
  <c r="C21" i="59" s="1"/>
  <c r="B21" i="60"/>
  <c r="B21" i="59" s="1"/>
  <c r="C20" i="60"/>
  <c r="C20" i="59" s="1"/>
  <c r="B20" i="60"/>
  <c r="B20" i="59" s="1"/>
  <c r="C19" i="60"/>
  <c r="C19" i="59" s="1"/>
  <c r="B19" i="60"/>
  <c r="B19" i="59" s="1"/>
  <c r="C18" i="60"/>
  <c r="B18"/>
  <c r="B18" i="59" s="1"/>
  <c r="C16" i="60"/>
  <c r="B16"/>
  <c r="B16" i="59" s="1"/>
  <c r="C14" i="60"/>
  <c r="B14"/>
  <c r="B14" i="59" s="1"/>
  <c r="C13" i="60"/>
  <c r="C13" i="59" s="1"/>
  <c r="B13" i="60"/>
  <c r="B13" i="59" s="1"/>
  <c r="C12" i="60"/>
  <c r="C12" i="59" s="1"/>
  <c r="B12" i="60"/>
  <c r="B12" i="59" s="1"/>
  <c r="D183" i="60"/>
  <c r="D182"/>
  <c r="D180"/>
  <c r="D178"/>
  <c r="D177"/>
  <c r="D175"/>
  <c r="D174"/>
  <c r="D173"/>
  <c r="D172"/>
  <c r="D171"/>
  <c r="D170"/>
  <c r="D168"/>
  <c r="D167"/>
  <c r="D166"/>
  <c r="D165"/>
  <c r="D164"/>
  <c r="D163"/>
  <c r="D162"/>
  <c r="D161"/>
  <c r="D160"/>
  <c r="D159"/>
  <c r="D158"/>
  <c r="D156"/>
  <c r="D154"/>
  <c r="D153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19"/>
  <c r="D118"/>
  <c r="D117"/>
  <c r="D116"/>
  <c r="D115"/>
  <c r="D114"/>
  <c r="D113"/>
  <c r="D112"/>
  <c r="D111"/>
  <c r="D110"/>
  <c r="D109"/>
  <c r="D108"/>
  <c r="D107"/>
  <c r="D106"/>
  <c r="D105"/>
  <c r="D103"/>
  <c r="D101"/>
  <c r="D100"/>
  <c r="D99"/>
  <c r="D96"/>
  <c r="D95"/>
  <c r="D93"/>
  <c r="D91"/>
  <c r="D90"/>
  <c r="D88"/>
  <c r="D87"/>
  <c r="D86"/>
  <c r="D85"/>
  <c r="D84"/>
  <c r="D83"/>
  <c r="D81"/>
  <c r="D80"/>
  <c r="D79"/>
  <c r="D78"/>
  <c r="D77"/>
  <c r="D76"/>
  <c r="D75"/>
  <c r="D74"/>
  <c r="D73"/>
  <c r="D72"/>
  <c r="D71"/>
  <c r="D69"/>
  <c r="D67"/>
  <c r="D66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2"/>
  <c r="D31"/>
  <c r="D30"/>
  <c r="D29"/>
  <c r="D28"/>
  <c r="D27"/>
  <c r="D26"/>
  <c r="D25"/>
  <c r="D24"/>
  <c r="D23"/>
  <c r="D22"/>
  <c r="D21"/>
  <c r="D20"/>
  <c r="D19"/>
  <c r="D18"/>
  <c r="D16"/>
  <c r="D16" i="59" s="1"/>
  <c r="D14" i="60"/>
  <c r="D14" i="59" s="1"/>
  <c r="D13" i="60"/>
  <c r="D12"/>
  <c r="AH181"/>
  <c r="AG181"/>
  <c r="AF181"/>
  <c r="AH179"/>
  <c r="AG179"/>
  <c r="AF179"/>
  <c r="AH176"/>
  <c r="AG176"/>
  <c r="AF176"/>
  <c r="AH169"/>
  <c r="AG169"/>
  <c r="AF169"/>
  <c r="AH157"/>
  <c r="AG157"/>
  <c r="AF157"/>
  <c r="AH155"/>
  <c r="AG155"/>
  <c r="AF155"/>
  <c r="AH152"/>
  <c r="AG152"/>
  <c r="AF152"/>
  <c r="AH120"/>
  <c r="AG120"/>
  <c r="AF120"/>
  <c r="AH104"/>
  <c r="AG104"/>
  <c r="AF104"/>
  <c r="AH102"/>
  <c r="AG102"/>
  <c r="AF102"/>
  <c r="AH98"/>
  <c r="AG98"/>
  <c r="AF98"/>
  <c r="AH94"/>
  <c r="D94" s="1"/>
  <c r="AG94"/>
  <c r="C94" s="1"/>
  <c r="AF94"/>
  <c r="B94" s="1"/>
  <c r="B94" i="59" s="1"/>
  <c r="AH92" i="60"/>
  <c r="AG92"/>
  <c r="AF92"/>
  <c r="B92" s="1"/>
  <c r="B92" i="59" s="1"/>
  <c r="AH89" i="60"/>
  <c r="D89" s="1"/>
  <c r="AG89"/>
  <c r="AF89"/>
  <c r="B89" s="1"/>
  <c r="B89" i="59" s="1"/>
  <c r="AH82" i="60"/>
  <c r="D82" s="1"/>
  <c r="AG82"/>
  <c r="C82" s="1"/>
  <c r="AF82"/>
  <c r="AH70"/>
  <c r="AG70"/>
  <c r="C70" s="1"/>
  <c r="AF70"/>
  <c r="B70" s="1"/>
  <c r="AH68"/>
  <c r="AG68"/>
  <c r="C68" s="1"/>
  <c r="AF68"/>
  <c r="B68" s="1"/>
  <c r="B68" i="59" s="1"/>
  <c r="AH65" i="60"/>
  <c r="D65" s="1"/>
  <c r="AG65"/>
  <c r="AF65"/>
  <c r="AH33"/>
  <c r="D33" s="1"/>
  <c r="AG33"/>
  <c r="AF33"/>
  <c r="AH17"/>
  <c r="D17" s="1"/>
  <c r="AG17"/>
  <c r="C17" s="1"/>
  <c r="AF17"/>
  <c r="B17" s="1"/>
  <c r="AH15"/>
  <c r="AG15"/>
  <c r="AF15"/>
  <c r="B15" s="1"/>
  <c r="B15" i="59" s="1"/>
  <c r="AH11" i="60"/>
  <c r="D11" s="1"/>
  <c r="AG11"/>
  <c r="AF11"/>
  <c r="B11" s="1"/>
  <c r="P181"/>
  <c r="D181" s="1"/>
  <c r="O181"/>
  <c r="N181"/>
  <c r="P179"/>
  <c r="O179"/>
  <c r="C179" s="1"/>
  <c r="N179"/>
  <c r="P176"/>
  <c r="O176"/>
  <c r="N176"/>
  <c r="B176" s="1"/>
  <c r="B176" i="59" s="1"/>
  <c r="P169" i="60"/>
  <c r="O169"/>
  <c r="N169"/>
  <c r="P157"/>
  <c r="D157" s="1"/>
  <c r="O157"/>
  <c r="N157"/>
  <c r="P155"/>
  <c r="O155"/>
  <c r="C155" s="1"/>
  <c r="N155"/>
  <c r="P152"/>
  <c r="O152"/>
  <c r="N152"/>
  <c r="B152" s="1"/>
  <c r="B152" i="59" s="1"/>
  <c r="P120" i="60"/>
  <c r="O120"/>
  <c r="N120"/>
  <c r="P104"/>
  <c r="D104" s="1"/>
  <c r="O104"/>
  <c r="N104"/>
  <c r="P102"/>
  <c r="O102"/>
  <c r="C102" s="1"/>
  <c r="N102"/>
  <c r="P98"/>
  <c r="O98"/>
  <c r="N98"/>
  <c r="B98" s="1"/>
  <c r="B98" i="59" s="1"/>
  <c r="D92" i="60"/>
  <c r="C92"/>
  <c r="C89"/>
  <c r="B82"/>
  <c r="D70"/>
  <c r="D68"/>
  <c r="C65"/>
  <c r="B65"/>
  <c r="B65" i="59" s="1"/>
  <c r="B33" i="60"/>
  <c r="D15"/>
  <c r="C15"/>
  <c r="C11"/>
  <c r="B102" l="1"/>
  <c r="B102" i="59" s="1"/>
  <c r="C104" i="60"/>
  <c r="D120"/>
  <c r="B155"/>
  <c r="B155" i="59" s="1"/>
  <c r="C157" i="60"/>
  <c r="C157" i="59" s="1"/>
  <c r="D169" i="60"/>
  <c r="B179"/>
  <c r="B179" i="59" s="1"/>
  <c r="C181" i="60"/>
  <c r="AG97"/>
  <c r="AG10" s="1"/>
  <c r="C98"/>
  <c r="D102"/>
  <c r="B120"/>
  <c r="B120" i="59" s="1"/>
  <c r="C152" i="60"/>
  <c r="D155"/>
  <c r="C120"/>
  <c r="D152"/>
  <c r="B157"/>
  <c r="B157" i="59" s="1"/>
  <c r="C169" i="60"/>
  <c r="D176"/>
  <c r="B181"/>
  <c r="B181" i="59" s="1"/>
  <c r="B169" i="60"/>
  <c r="C176"/>
  <c r="D179"/>
  <c r="AF97"/>
  <c r="AF10" s="1"/>
  <c r="O97"/>
  <c r="O10" s="1"/>
  <c r="AH97"/>
  <c r="AH10" s="1"/>
  <c r="C33"/>
  <c r="P97"/>
  <c r="P10" s="1"/>
  <c r="N97"/>
  <c r="D98"/>
  <c r="B104"/>
  <c r="B104" i="59" s="1"/>
  <c r="D181" i="58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D82"/>
  <c r="C82"/>
  <c r="B82"/>
  <c r="D70"/>
  <c r="C70"/>
  <c r="B70"/>
  <c r="D68"/>
  <c r="C68"/>
  <c r="B68"/>
  <c r="D65"/>
  <c r="C65"/>
  <c r="B65"/>
  <c r="D33"/>
  <c r="C33"/>
  <c r="B33"/>
  <c r="D17"/>
  <c r="C17"/>
  <c r="B17"/>
  <c r="D15"/>
  <c r="C15"/>
  <c r="B15"/>
  <c r="D11"/>
  <c r="C11"/>
  <c r="B11"/>
  <c r="D10" i="60" l="1"/>
  <c r="D97" i="58"/>
  <c r="D10" s="1"/>
  <c r="B97" i="60"/>
  <c r="N10"/>
  <c r="B10" s="1"/>
  <c r="D97"/>
  <c r="C10"/>
  <c r="C97"/>
  <c r="B97" i="58"/>
  <c r="B10" s="1"/>
  <c r="C97"/>
  <c r="C10" s="1"/>
  <c r="E12" i="45"/>
  <c r="E13"/>
  <c r="E14"/>
  <c r="E16"/>
  <c r="E19"/>
  <c r="E20"/>
  <c r="E21"/>
  <c r="E22"/>
  <c r="E23"/>
  <c r="E24"/>
  <c r="E26"/>
  <c r="E27"/>
  <c r="E28"/>
  <c r="E29"/>
  <c r="E30"/>
  <c r="E31"/>
  <c r="E34"/>
  <c r="E35"/>
  <c r="E36"/>
  <c r="E37"/>
  <c r="E38"/>
  <c r="E42"/>
  <c r="E43"/>
  <c r="E45"/>
  <c r="E46"/>
  <c r="E48"/>
  <c r="E49"/>
  <c r="E50"/>
  <c r="E51"/>
  <c r="E52"/>
  <c r="E53"/>
  <c r="E54"/>
  <c r="E55"/>
  <c r="E56"/>
  <c r="E57"/>
  <c r="E58"/>
  <c r="E59"/>
  <c r="E60"/>
  <c r="E61"/>
  <c r="E62"/>
  <c r="E67"/>
  <c r="E69"/>
  <c r="E71"/>
  <c r="E72"/>
  <c r="E73"/>
  <c r="E75"/>
  <c r="E76"/>
  <c r="E80"/>
  <c r="E81"/>
  <c r="E84"/>
  <c r="E87"/>
  <c r="E90"/>
  <c r="E91"/>
  <c r="E93"/>
  <c r="E96"/>
  <c r="E99"/>
  <c r="E100"/>
  <c r="E101"/>
  <c r="E103"/>
  <c r="E105"/>
  <c r="E106"/>
  <c r="E107"/>
  <c r="E108"/>
  <c r="E109"/>
  <c r="E110"/>
  <c r="E111"/>
  <c r="E112"/>
  <c r="E113"/>
  <c r="E114"/>
  <c r="E115"/>
  <c r="E116"/>
  <c r="E117"/>
  <c r="E118"/>
  <c r="E119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3"/>
  <c r="E154"/>
  <c r="E156"/>
  <c r="E158"/>
  <c r="E159"/>
  <c r="E160"/>
  <c r="E161"/>
  <c r="E162"/>
  <c r="E163"/>
  <c r="E164"/>
  <c r="E165"/>
  <c r="E166"/>
  <c r="E167"/>
  <c r="E168"/>
  <c r="E170"/>
  <c r="E171"/>
  <c r="E172"/>
  <c r="E173"/>
  <c r="E174"/>
  <c r="E175"/>
  <c r="E177"/>
  <c r="E178"/>
  <c r="E180"/>
  <c r="E182"/>
  <c r="E183"/>
  <c r="D183"/>
  <c r="D183" i="59" s="1"/>
  <c r="D182" i="45"/>
  <c r="D182" i="59" s="1"/>
  <c r="D180" i="45"/>
  <c r="D180" i="59" s="1"/>
  <c r="D178" i="45"/>
  <c r="D178" i="59" s="1"/>
  <c r="D177" i="45"/>
  <c r="D175"/>
  <c r="D175" i="59" s="1"/>
  <c r="D174" i="45"/>
  <c r="D174" i="59" s="1"/>
  <c r="D173" i="45"/>
  <c r="D173" i="59" s="1"/>
  <c r="D172" i="45"/>
  <c r="D172" i="59" s="1"/>
  <c r="D171" i="45"/>
  <c r="D171" i="59" s="1"/>
  <c r="D170" i="45"/>
  <c r="D170" i="59" s="1"/>
  <c r="D168" i="45"/>
  <c r="D168" i="59" s="1"/>
  <c r="D167" i="45"/>
  <c r="D167" i="59" s="1"/>
  <c r="D166" i="45"/>
  <c r="D166" i="59" s="1"/>
  <c r="D165" i="45"/>
  <c r="D163"/>
  <c r="D163" i="59" s="1"/>
  <c r="D162" i="45"/>
  <c r="D160"/>
  <c r="D160" i="59" s="1"/>
  <c r="D159" i="45"/>
  <c r="D159" i="59" s="1"/>
  <c r="D158" i="45"/>
  <c r="D158" i="59" s="1"/>
  <c r="D156" i="45"/>
  <c r="D156" i="59" s="1"/>
  <c r="D154" i="45"/>
  <c r="D154" i="59" s="1"/>
  <c r="D153" i="45"/>
  <c r="D153" i="59" s="1"/>
  <c r="D151" i="45"/>
  <c r="D151" i="59" s="1"/>
  <c r="D150" i="45"/>
  <c r="D150" i="59" s="1"/>
  <c r="D149" i="45"/>
  <c r="D149" i="59" s="1"/>
  <c r="D148" i="45"/>
  <c r="D148" i="59" s="1"/>
  <c r="D147" i="45"/>
  <c r="D147" i="59" s="1"/>
  <c r="D146" i="45"/>
  <c r="D146" i="59" s="1"/>
  <c r="D145" i="45"/>
  <c r="D145" i="59" s="1"/>
  <c r="D144" i="45"/>
  <c r="D144" i="59" s="1"/>
  <c r="D143" i="45"/>
  <c r="D143" i="59" s="1"/>
  <c r="D142" i="45"/>
  <c r="D142" i="59" s="1"/>
  <c r="D141" i="45"/>
  <c r="D141" i="59" s="1"/>
  <c r="D140" i="45"/>
  <c r="D140" i="59" s="1"/>
  <c r="D139" i="45"/>
  <c r="D139" i="59" s="1"/>
  <c r="D138" i="45"/>
  <c r="D138" i="59" s="1"/>
  <c r="D137" i="45"/>
  <c r="D137" i="59" s="1"/>
  <c r="D136" i="45"/>
  <c r="D136" i="59" s="1"/>
  <c r="D135" i="45"/>
  <c r="D135" i="59" s="1"/>
  <c r="D134" i="45"/>
  <c r="D134" i="59" s="1"/>
  <c r="D133" i="45"/>
  <c r="D133" i="59" s="1"/>
  <c r="D132" i="45"/>
  <c r="D132" i="59" s="1"/>
  <c r="D131" i="45"/>
  <c r="D131" i="59" s="1"/>
  <c r="D130" i="45"/>
  <c r="D130" i="59" s="1"/>
  <c r="D129" i="45"/>
  <c r="D129" i="59" s="1"/>
  <c r="D128" i="45"/>
  <c r="D128" i="59" s="1"/>
  <c r="D127" i="45"/>
  <c r="D127" i="59" s="1"/>
  <c r="D126" i="45"/>
  <c r="D126" i="59" s="1"/>
  <c r="D125" i="45"/>
  <c r="D125" i="59" s="1"/>
  <c r="D124" i="45"/>
  <c r="D124" i="59" s="1"/>
  <c r="D123" i="45"/>
  <c r="D123" i="59" s="1"/>
  <c r="D122" i="45"/>
  <c r="D122" i="59" s="1"/>
  <c r="D121" i="45"/>
  <c r="D121" i="59" s="1"/>
  <c r="D119" i="45"/>
  <c r="D119" i="59" s="1"/>
  <c r="D118" i="45"/>
  <c r="D118" i="59" s="1"/>
  <c r="D117" i="45"/>
  <c r="D117" i="59" s="1"/>
  <c r="D116" i="45"/>
  <c r="D116" i="59" s="1"/>
  <c r="D115" i="45"/>
  <c r="D115" i="59" s="1"/>
  <c r="D114" i="45"/>
  <c r="D114" i="59" s="1"/>
  <c r="D113" i="45"/>
  <c r="D113" i="59" s="1"/>
  <c r="D112" i="45"/>
  <c r="D112" i="59" s="1"/>
  <c r="D111" i="45"/>
  <c r="D111" i="59" s="1"/>
  <c r="D110" i="45"/>
  <c r="D110" i="59" s="1"/>
  <c r="D109" i="45"/>
  <c r="D109" i="59" s="1"/>
  <c r="D108" i="45"/>
  <c r="D108" i="59" s="1"/>
  <c r="D107" i="45"/>
  <c r="D107" i="59" s="1"/>
  <c r="D106" i="45"/>
  <c r="D106" i="59" s="1"/>
  <c r="D105" i="45"/>
  <c r="D105" i="59" s="1"/>
  <c r="D103" i="45"/>
  <c r="D103" i="59" s="1"/>
  <c r="D101" i="45"/>
  <c r="D101" i="59" s="1"/>
  <c r="D100" i="45"/>
  <c r="D100" i="59" s="1"/>
  <c r="D99" i="45"/>
  <c r="D99" i="59" s="1"/>
  <c r="D96"/>
  <c r="D93" i="45"/>
  <c r="D93" i="59" s="1"/>
  <c r="D91" i="45"/>
  <c r="D91" i="59" s="1"/>
  <c r="D90" i="45"/>
  <c r="D90" i="59" s="1"/>
  <c r="D87" i="45"/>
  <c r="D87" i="59" s="1"/>
  <c r="D84" i="45"/>
  <c r="D84" i="59" s="1"/>
  <c r="D80" i="45"/>
  <c r="D80" i="59" s="1"/>
  <c r="D81" i="45"/>
  <c r="D81" i="59" s="1"/>
  <c r="D75" i="45"/>
  <c r="D75" i="59" s="1"/>
  <c r="D76" i="45"/>
  <c r="D76" i="59" s="1"/>
  <c r="D72" i="45"/>
  <c r="D72" i="59" s="1"/>
  <c r="D73" i="45"/>
  <c r="D73" i="59" s="1"/>
  <c r="D71" i="45"/>
  <c r="D71" i="59" s="1"/>
  <c r="D69" i="45"/>
  <c r="D69" i="59" s="1"/>
  <c r="D67" i="45"/>
  <c r="D67" i="59" s="1"/>
  <c r="D60" i="45"/>
  <c r="D60" i="59" s="1"/>
  <c r="D61" i="45"/>
  <c r="D61" i="59" s="1"/>
  <c r="D62" i="45"/>
  <c r="D62" i="59" s="1"/>
  <c r="D51" i="45"/>
  <c r="D51" i="59" s="1"/>
  <c r="D52" i="45"/>
  <c r="D52" i="59" s="1"/>
  <c r="D53" i="45"/>
  <c r="D53" i="59" s="1"/>
  <c r="D54" i="45"/>
  <c r="D54" i="59" s="1"/>
  <c r="D55" i="45"/>
  <c r="D55" i="59" s="1"/>
  <c r="D56" i="45"/>
  <c r="D56" i="59" s="1"/>
  <c r="D57" i="45"/>
  <c r="D57" i="59" s="1"/>
  <c r="D58" i="45"/>
  <c r="D58" i="59" s="1"/>
  <c r="D59" i="45"/>
  <c r="D59" i="59" s="1"/>
  <c r="D35" i="45"/>
  <c r="D35" i="59" s="1"/>
  <c r="D36" i="45"/>
  <c r="D36" i="59" s="1"/>
  <c r="D37" i="45"/>
  <c r="D37" i="59" s="1"/>
  <c r="D38" i="45"/>
  <c r="D38" i="59" s="1"/>
  <c r="D42" i="45"/>
  <c r="D42" i="59" s="1"/>
  <c r="D43" i="45"/>
  <c r="D43" i="59" s="1"/>
  <c r="D45" i="45"/>
  <c r="D45" i="59" s="1"/>
  <c r="D46" i="45"/>
  <c r="D46" i="59" s="1"/>
  <c r="D48" i="45"/>
  <c r="D48" i="59" s="1"/>
  <c r="D49" i="45"/>
  <c r="D49" i="59" s="1"/>
  <c r="D50" i="45"/>
  <c r="D50" i="59" s="1"/>
  <c r="D34" i="45"/>
  <c r="D34" i="59" s="1"/>
  <c r="D19" i="45"/>
  <c r="D19" i="59" s="1"/>
  <c r="D20" i="45"/>
  <c r="D20" i="59" s="1"/>
  <c r="D21" i="45"/>
  <c r="D21" i="59" s="1"/>
  <c r="D22" i="45"/>
  <c r="D22" i="59" s="1"/>
  <c r="D23" i="45"/>
  <c r="D23" i="59" s="1"/>
  <c r="D24" i="45"/>
  <c r="D24" i="59" s="1"/>
  <c r="D26" i="45"/>
  <c r="D26" i="59" s="1"/>
  <c r="D27" i="45"/>
  <c r="D27" i="59" s="1"/>
  <c r="D28" i="45"/>
  <c r="D28" i="59" s="1"/>
  <c r="D29" i="45"/>
  <c r="D29" i="59" s="1"/>
  <c r="D30" i="45"/>
  <c r="D30" i="59" s="1"/>
  <c r="D31" i="45"/>
  <c r="D31" i="59" s="1"/>
  <c r="D13" i="45"/>
  <c r="D12"/>
  <c r="D12" i="59" s="1"/>
  <c r="D164" i="45" l="1"/>
  <c r="D164" i="59" s="1"/>
  <c r="D165"/>
  <c r="D11" i="45"/>
  <c r="D11" i="59" s="1"/>
  <c r="D13"/>
  <c r="D161" i="45"/>
  <c r="D161" i="59" s="1"/>
  <c r="D162"/>
  <c r="D176" i="45"/>
  <c r="D176" i="59" s="1"/>
  <c r="D177"/>
  <c r="D181" i="48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C97" s="1"/>
  <c r="B104"/>
  <c r="D102"/>
  <c r="C102"/>
  <c r="B102"/>
  <c r="D98"/>
  <c r="C98"/>
  <c r="B98"/>
  <c r="D97"/>
  <c r="D94"/>
  <c r="C94"/>
  <c r="B94"/>
  <c r="D92"/>
  <c r="C92"/>
  <c r="B92"/>
  <c r="D89"/>
  <c r="C89"/>
  <c r="B89"/>
  <c r="D82"/>
  <c r="C82"/>
  <c r="B82"/>
  <c r="C77"/>
  <c r="B77"/>
  <c r="B70" s="1"/>
  <c r="D70"/>
  <c r="C70"/>
  <c r="D68"/>
  <c r="C68"/>
  <c r="B68"/>
  <c r="D65"/>
  <c r="C65"/>
  <c r="B65"/>
  <c r="D33"/>
  <c r="C33"/>
  <c r="B33"/>
  <c r="D17"/>
  <c r="C17"/>
  <c r="B17"/>
  <c r="D15"/>
  <c r="C15"/>
  <c r="B15"/>
  <c r="D11"/>
  <c r="D10" s="1"/>
  <c r="C11"/>
  <c r="B11"/>
  <c r="C10" l="1"/>
  <c r="B97"/>
  <c r="B10" s="1"/>
  <c r="C119" i="45" l="1"/>
  <c r="C119" i="59" s="1"/>
  <c r="C79" i="45"/>
  <c r="C79" i="59" s="1"/>
  <c r="C63" i="45"/>
  <c r="C63" i="59" s="1"/>
  <c r="C44" i="45"/>
  <c r="C44" i="59" s="1"/>
  <c r="C18" i="45"/>
  <c r="C18" i="59" s="1"/>
  <c r="C14" i="45"/>
  <c r="C14" i="59" s="1"/>
  <c r="E66" i="45" l="1"/>
  <c r="D66"/>
  <c r="D66" i="59" s="1"/>
  <c r="D85" i="45"/>
  <c r="D85" i="59" s="1"/>
  <c r="E85" i="45"/>
  <c r="E88"/>
  <c r="D88"/>
  <c r="D88" i="59" s="1"/>
  <c r="E25" i="45"/>
  <c r="D25"/>
  <c r="D25" i="59" s="1"/>
  <c r="E41" i="45"/>
  <c r="D41"/>
  <c r="D41" i="59" s="1"/>
  <c r="D47" i="45"/>
  <c r="D47" i="59" s="1"/>
  <c r="E47" i="45"/>
  <c r="E78"/>
  <c r="D78"/>
  <c r="D78" i="59" s="1"/>
  <c r="D83" i="45"/>
  <c r="D83" i="59" s="1"/>
  <c r="E83" i="45"/>
  <c r="E86"/>
  <c r="D86"/>
  <c r="D86" i="59" s="1"/>
  <c r="E18" i="45"/>
  <c r="D18"/>
  <c r="D18" i="59" s="1"/>
  <c r="E32" i="45"/>
  <c r="D32"/>
  <c r="D32" i="59" s="1"/>
  <c r="D39" i="45"/>
  <c r="D39" i="59" s="1"/>
  <c r="E39" i="45"/>
  <c r="D44"/>
  <c r="D44" i="59" s="1"/>
  <c r="E44" i="45"/>
  <c r="D63"/>
  <c r="D63" i="59" s="1"/>
  <c r="E63" i="45"/>
  <c r="D79"/>
  <c r="D79" i="59" s="1"/>
  <c r="E79" i="45"/>
  <c r="D95"/>
  <c r="E95"/>
  <c r="D95" i="59" l="1"/>
  <c r="D94" i="45"/>
  <c r="D181" i="55"/>
  <c r="C181"/>
  <c r="B181"/>
  <c r="D179"/>
  <c r="C179"/>
  <c r="B179"/>
  <c r="D176"/>
  <c r="C176"/>
  <c r="B176"/>
  <c r="D169"/>
  <c r="C169"/>
  <c r="B169"/>
  <c r="D157"/>
  <c r="C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C88"/>
  <c r="C82" s="1"/>
  <c r="D82"/>
  <c r="B82"/>
  <c r="D70"/>
  <c r="C70"/>
  <c r="B70"/>
  <c r="D68"/>
  <c r="C68"/>
  <c r="B68"/>
  <c r="D65"/>
  <c r="C65"/>
  <c r="B65"/>
  <c r="C64"/>
  <c r="D33"/>
  <c r="B33"/>
  <c r="D17"/>
  <c r="C17"/>
  <c r="B17"/>
  <c r="D15"/>
  <c r="C15"/>
  <c r="B15"/>
  <c r="D11"/>
  <c r="C11"/>
  <c r="B11"/>
  <c r="D181" i="54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C110"/>
  <c r="C110" i="45" s="1"/>
  <c r="C110" i="59" s="1"/>
  <c r="D104" i="54"/>
  <c r="B104"/>
  <c r="D102"/>
  <c r="C102"/>
  <c r="B102"/>
  <c r="D98"/>
  <c r="C98"/>
  <c r="B98"/>
  <c r="C94"/>
  <c r="B94"/>
  <c r="D92"/>
  <c r="C92"/>
  <c r="B92"/>
  <c r="D89"/>
  <c r="C89"/>
  <c r="B89"/>
  <c r="D82"/>
  <c r="C82"/>
  <c r="B82"/>
  <c r="C77"/>
  <c r="C70" s="1"/>
  <c r="B77"/>
  <c r="B70" s="1"/>
  <c r="D70"/>
  <c r="D68"/>
  <c r="C68"/>
  <c r="B68"/>
  <c r="D65"/>
  <c r="C65"/>
  <c r="B65"/>
  <c r="D33"/>
  <c r="C33"/>
  <c r="B33"/>
  <c r="D17"/>
  <c r="C17"/>
  <c r="B17"/>
  <c r="D15"/>
  <c r="C15"/>
  <c r="B15"/>
  <c r="D11"/>
  <c r="C11"/>
  <c r="B11"/>
  <c r="C33" i="55" l="1"/>
  <c r="C104" i="54"/>
  <c r="C97" s="1"/>
  <c r="C10" s="1"/>
  <c r="B97" i="55"/>
  <c r="B10" s="1"/>
  <c r="B97" i="54"/>
  <c r="D97"/>
  <c r="D10" s="1"/>
  <c r="D97" i="55"/>
  <c r="D10" s="1"/>
  <c r="C97"/>
  <c r="B10" i="54"/>
  <c r="C10" i="55" l="1"/>
  <c r="D181" i="47"/>
  <c r="C181"/>
  <c r="B181"/>
  <c r="D179"/>
  <c r="C179"/>
  <c r="B179"/>
  <c r="D176"/>
  <c r="C176"/>
  <c r="B176"/>
  <c r="B175"/>
  <c r="F175" i="45" s="1"/>
  <c r="D169" i="47"/>
  <c r="C169"/>
  <c r="D157"/>
  <c r="C157"/>
  <c r="B157"/>
  <c r="D155"/>
  <c r="C155"/>
  <c r="B155"/>
  <c r="D152"/>
  <c r="C152"/>
  <c r="B152"/>
  <c r="C150"/>
  <c r="D120"/>
  <c r="B120"/>
  <c r="C105"/>
  <c r="D104"/>
  <c r="B104"/>
  <c r="D102"/>
  <c r="C102"/>
  <c r="B102"/>
  <c r="D98"/>
  <c r="C98"/>
  <c r="B98"/>
  <c r="D94"/>
  <c r="C94"/>
  <c r="B94"/>
  <c r="D92"/>
  <c r="C92"/>
  <c r="B92"/>
  <c r="D89"/>
  <c r="C89"/>
  <c r="B89"/>
  <c r="C86"/>
  <c r="D82"/>
  <c r="B82"/>
  <c r="B79"/>
  <c r="F79" i="45" s="1"/>
  <c r="D77" i="47"/>
  <c r="C77"/>
  <c r="D74"/>
  <c r="C74"/>
  <c r="C74" i="45" s="1"/>
  <c r="C74" i="59" s="1"/>
  <c r="B74" i="47"/>
  <c r="D68"/>
  <c r="C68"/>
  <c r="B68"/>
  <c r="D65"/>
  <c r="C65"/>
  <c r="B65"/>
  <c r="C41"/>
  <c r="B38"/>
  <c r="F38" i="45" s="1"/>
  <c r="D33" i="47"/>
  <c r="B32"/>
  <c r="F32" i="45" s="1"/>
  <c r="D17" i="47"/>
  <c r="C17"/>
  <c r="D15"/>
  <c r="C15"/>
  <c r="B15"/>
  <c r="D11"/>
  <c r="C11"/>
  <c r="B11"/>
  <c r="D181" i="57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D82"/>
  <c r="C82"/>
  <c r="B82"/>
  <c r="D70"/>
  <c r="C70"/>
  <c r="B70"/>
  <c r="D68"/>
  <c r="C68"/>
  <c r="B68"/>
  <c r="D65"/>
  <c r="C65"/>
  <c r="B65"/>
  <c r="D33"/>
  <c r="C33"/>
  <c r="B33"/>
  <c r="D17"/>
  <c r="C17"/>
  <c r="B17"/>
  <c r="D15"/>
  <c r="C15"/>
  <c r="B15"/>
  <c r="D11"/>
  <c r="C11"/>
  <c r="B11"/>
  <c r="D181" i="56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C86"/>
  <c r="C82" s="1"/>
  <c r="D82"/>
  <c r="B82"/>
  <c r="C80"/>
  <c r="C80" i="45" s="1"/>
  <c r="C80" i="59" s="1"/>
  <c r="D77" i="56"/>
  <c r="C77"/>
  <c r="B77"/>
  <c r="B70" s="1"/>
  <c r="D70"/>
  <c r="C70"/>
  <c r="D68"/>
  <c r="C68"/>
  <c r="B68"/>
  <c r="D65"/>
  <c r="C65"/>
  <c r="B65"/>
  <c r="C64"/>
  <c r="D33"/>
  <c r="B33"/>
  <c r="D17"/>
  <c r="C17"/>
  <c r="B17"/>
  <c r="D15"/>
  <c r="C15"/>
  <c r="B15"/>
  <c r="D11"/>
  <c r="C11"/>
  <c r="B11"/>
  <c r="B97" l="1"/>
  <c r="C97"/>
  <c r="C10" s="1"/>
  <c r="D97" i="57"/>
  <c r="D10" s="1"/>
  <c r="B33" i="47"/>
  <c r="B38" i="45"/>
  <c r="C70" i="47"/>
  <c r="C104"/>
  <c r="C33" i="56"/>
  <c r="C64" i="45"/>
  <c r="C64" i="59" s="1"/>
  <c r="B17" i="47"/>
  <c r="B32" i="45"/>
  <c r="B77" i="47"/>
  <c r="B79" i="45"/>
  <c r="B79" i="59" s="1"/>
  <c r="C120" i="47"/>
  <c r="C97" s="1"/>
  <c r="C10" s="1"/>
  <c r="C150" i="45"/>
  <c r="C150" i="59" s="1"/>
  <c r="B169" i="47"/>
  <c r="B175" i="45"/>
  <c r="C33" i="47"/>
  <c r="B70"/>
  <c r="C82"/>
  <c r="D97"/>
  <c r="D70"/>
  <c r="E74" i="45"/>
  <c r="D74"/>
  <c r="D74" i="59" s="1"/>
  <c r="B10" i="56"/>
  <c r="D97"/>
  <c r="B97" i="57"/>
  <c r="B10" s="1"/>
  <c r="C97"/>
  <c r="C10" s="1"/>
  <c r="B97" i="47"/>
  <c r="D10" i="56"/>
  <c r="D181" i="53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D82"/>
  <c r="C82"/>
  <c r="B82"/>
  <c r="D77"/>
  <c r="D70" s="1"/>
  <c r="C77"/>
  <c r="C70" s="1"/>
  <c r="B77"/>
  <c r="B70" s="1"/>
  <c r="D68"/>
  <c r="C68"/>
  <c r="B68"/>
  <c r="D65"/>
  <c r="C65"/>
  <c r="B65"/>
  <c r="D33"/>
  <c r="C33"/>
  <c r="B33"/>
  <c r="D17"/>
  <c r="C17"/>
  <c r="B17"/>
  <c r="D15"/>
  <c r="C15"/>
  <c r="B15"/>
  <c r="D11"/>
  <c r="C11"/>
  <c r="B11"/>
  <c r="B10" i="47" l="1"/>
  <c r="D10"/>
  <c r="B17" i="45"/>
  <c r="B17" i="59" s="1"/>
  <c r="B32"/>
  <c r="B33" i="45"/>
  <c r="B33" i="59" s="1"/>
  <c r="B38"/>
  <c r="B97" i="53"/>
  <c r="B10" s="1"/>
  <c r="D97"/>
  <c r="B169" i="45"/>
  <c r="B97" s="1"/>
  <c r="B175" i="59"/>
  <c r="C97" i="53"/>
  <c r="C10" s="1"/>
  <c r="D10"/>
  <c r="C182" i="52"/>
  <c r="D181"/>
  <c r="B181"/>
  <c r="D179"/>
  <c r="C179"/>
  <c r="B179"/>
  <c r="C178"/>
  <c r="C178" i="45" s="1"/>
  <c r="D176" i="52"/>
  <c r="B176"/>
  <c r="C175"/>
  <c r="C175" i="45" s="1"/>
  <c r="C175" i="59" s="1"/>
  <c r="C173" i="52"/>
  <c r="C173" i="45" s="1"/>
  <c r="C173" i="59" s="1"/>
  <c r="C172" i="52"/>
  <c r="C172" i="45" s="1"/>
  <c r="C172" i="59" s="1"/>
  <c r="C170" i="52"/>
  <c r="C170" i="45" s="1"/>
  <c r="D169" i="52"/>
  <c r="B169"/>
  <c r="C168"/>
  <c r="C168" i="45" s="1"/>
  <c r="C168" i="59" s="1"/>
  <c r="C167" i="52"/>
  <c r="C167" i="45" s="1"/>
  <c r="C167" i="59" s="1"/>
  <c r="D157" i="52"/>
  <c r="C157"/>
  <c r="B157"/>
  <c r="D155"/>
  <c r="C155"/>
  <c r="B155"/>
  <c r="C153"/>
  <c r="D152"/>
  <c r="B152"/>
  <c r="C151"/>
  <c r="C151" i="45" s="1"/>
  <c r="C151" i="59" s="1"/>
  <c r="C138" i="52"/>
  <c r="C138" i="45" s="1"/>
  <c r="C138" i="59" s="1"/>
  <c r="C134" i="52"/>
  <c r="C134" i="45" s="1"/>
  <c r="C134" i="59" s="1"/>
  <c r="C128" i="52"/>
  <c r="C126"/>
  <c r="C126" i="45" s="1"/>
  <c r="D120" i="52"/>
  <c r="B120"/>
  <c r="C115"/>
  <c r="C115" i="45" s="1"/>
  <c r="C115" i="59" s="1"/>
  <c r="C113" i="52"/>
  <c r="C113" i="45" s="1"/>
  <c r="C113" i="59" s="1"/>
  <c r="C112" i="52"/>
  <c r="C112" i="45" s="1"/>
  <c r="C112" i="59" s="1"/>
  <c r="C107" i="52"/>
  <c r="C107" i="45" s="1"/>
  <c r="C107" i="59" s="1"/>
  <c r="C105" i="52"/>
  <c r="C105" i="45" s="1"/>
  <c r="D104" i="52"/>
  <c r="B104"/>
  <c r="C103"/>
  <c r="C103" i="45" s="1"/>
  <c r="D102" i="52"/>
  <c r="B102"/>
  <c r="C101"/>
  <c r="C101" i="45" s="1"/>
  <c r="D98" i="52"/>
  <c r="B98"/>
  <c r="C95"/>
  <c r="D94"/>
  <c r="B94"/>
  <c r="D92"/>
  <c r="C92"/>
  <c r="B92"/>
  <c r="D89"/>
  <c r="C89"/>
  <c r="B89"/>
  <c r="C88"/>
  <c r="C88" i="45" s="1"/>
  <c r="C88" i="59" s="1"/>
  <c r="C86" i="52"/>
  <c r="C86" i="45" s="1"/>
  <c r="C86" i="59" s="1"/>
  <c r="C85" i="52"/>
  <c r="C85" i="45" s="1"/>
  <c r="C85" i="59" s="1"/>
  <c r="C83" i="52"/>
  <c r="C83" i="45" s="1"/>
  <c r="C83" i="59" s="1"/>
  <c r="D82" i="52"/>
  <c r="B82"/>
  <c r="C78"/>
  <c r="C78" i="45" s="1"/>
  <c r="C78" i="59" s="1"/>
  <c r="D77" i="52"/>
  <c r="D70" s="1"/>
  <c r="B77"/>
  <c r="B74"/>
  <c r="C73"/>
  <c r="C73" i="45" s="1"/>
  <c r="C73" i="59" s="1"/>
  <c r="D68" i="52"/>
  <c r="C68"/>
  <c r="B68"/>
  <c r="C66"/>
  <c r="D65"/>
  <c r="B65"/>
  <c r="D64"/>
  <c r="C62"/>
  <c r="C62" i="45" s="1"/>
  <c r="C62" i="59" s="1"/>
  <c r="C47" i="52"/>
  <c r="C47" i="45" s="1"/>
  <c r="C47" i="59" s="1"/>
  <c r="C41" i="52"/>
  <c r="C41" i="45" s="1"/>
  <c r="C41" i="59" s="1"/>
  <c r="D40" i="52"/>
  <c r="D33" s="1"/>
  <c r="C40"/>
  <c r="C40" i="45" s="1"/>
  <c r="C40" i="59" s="1"/>
  <c r="C39" i="52"/>
  <c r="C39" i="45" s="1"/>
  <c r="C39" i="59" s="1"/>
  <c r="C38" i="52"/>
  <c r="C38" i="45" s="1"/>
  <c r="C38" i="59" s="1"/>
  <c r="C35" i="52"/>
  <c r="C34"/>
  <c r="C34" i="45" s="1"/>
  <c r="B33" i="52"/>
  <c r="C32"/>
  <c r="C32" i="45" s="1"/>
  <c r="C32" i="59" s="1"/>
  <c r="C25" i="52"/>
  <c r="C25" i="45" s="1"/>
  <c r="C25" i="59" s="1"/>
  <c r="D17" i="52"/>
  <c r="C17"/>
  <c r="B17"/>
  <c r="C16"/>
  <c r="C16" i="45" s="1"/>
  <c r="D15" i="52"/>
  <c r="C15"/>
  <c r="B15"/>
  <c r="D11"/>
  <c r="C11"/>
  <c r="B11"/>
  <c r="D181" i="50"/>
  <c r="C181"/>
  <c r="B181"/>
  <c r="D179"/>
  <c r="C179"/>
  <c r="B179"/>
  <c r="D176"/>
  <c r="C176"/>
  <c r="B176"/>
  <c r="D169"/>
  <c r="C169"/>
  <c r="B169"/>
  <c r="D157"/>
  <c r="C157"/>
  <c r="B157"/>
  <c r="D155"/>
  <c r="C155"/>
  <c r="B155"/>
  <c r="D152"/>
  <c r="C152"/>
  <c r="B152"/>
  <c r="D120"/>
  <c r="C120"/>
  <c r="B120"/>
  <c r="D104"/>
  <c r="C104"/>
  <c r="B104"/>
  <c r="D102"/>
  <c r="C102"/>
  <c r="B102"/>
  <c r="D98"/>
  <c r="C98"/>
  <c r="B98"/>
  <c r="D94"/>
  <c r="C94"/>
  <c r="B94"/>
  <c r="D92"/>
  <c r="C92"/>
  <c r="B92"/>
  <c r="D89"/>
  <c r="C89"/>
  <c r="B89"/>
  <c r="D82"/>
  <c r="C82"/>
  <c r="B82"/>
  <c r="C77"/>
  <c r="C70" s="1"/>
  <c r="B77"/>
  <c r="B70" s="1"/>
  <c r="D70"/>
  <c r="D68"/>
  <c r="C68"/>
  <c r="B68"/>
  <c r="D65"/>
  <c r="C65"/>
  <c r="B65"/>
  <c r="D33"/>
  <c r="C33"/>
  <c r="B33"/>
  <c r="D17"/>
  <c r="C17"/>
  <c r="B17"/>
  <c r="D15"/>
  <c r="C15"/>
  <c r="B15"/>
  <c r="D11"/>
  <c r="C11"/>
  <c r="B11"/>
  <c r="C77" i="52" l="1"/>
  <c r="B74" i="45"/>
  <c r="B74" i="59" s="1"/>
  <c r="F74" i="45"/>
  <c r="C152" i="52"/>
  <c r="C153" i="45"/>
  <c r="C153" i="59" s="1"/>
  <c r="C181" i="52"/>
  <c r="C182" i="45"/>
  <c r="C182" i="59" s="1"/>
  <c r="C176" i="52"/>
  <c r="C94"/>
  <c r="C95" i="45"/>
  <c r="C98"/>
  <c r="C98" i="59" s="1"/>
  <c r="C101"/>
  <c r="C102" i="45"/>
  <c r="C102" i="59" s="1"/>
  <c r="C103"/>
  <c r="C169" i="45"/>
  <c r="C169" i="59" s="1"/>
  <c r="C170"/>
  <c r="C15" i="45"/>
  <c r="C15" i="59" s="1"/>
  <c r="C16"/>
  <c r="C33" i="52"/>
  <c r="C35" i="45"/>
  <c r="C35" i="59" s="1"/>
  <c r="C104" i="45"/>
  <c r="C104" i="59" s="1"/>
  <c r="C105"/>
  <c r="C120" i="52"/>
  <c r="C128" i="45"/>
  <c r="C128" i="59" s="1"/>
  <c r="C176" i="45"/>
  <c r="C176" i="59" s="1"/>
  <c r="C178"/>
  <c r="C34"/>
  <c r="C65" i="52"/>
  <c r="C66" i="45"/>
  <c r="C66" i="59" s="1"/>
  <c r="C126"/>
  <c r="B97"/>
  <c r="B169"/>
  <c r="D97" i="50"/>
  <c r="D10" s="1"/>
  <c r="C70" i="52"/>
  <c r="B70"/>
  <c r="C98"/>
  <c r="C102"/>
  <c r="B10" i="50"/>
  <c r="B97"/>
  <c r="C97"/>
  <c r="C10" s="1"/>
  <c r="C82" i="52"/>
  <c r="B97"/>
  <c r="B10" s="1"/>
  <c r="C169"/>
  <c r="D97"/>
  <c r="D10" s="1"/>
  <c r="D77" i="45"/>
  <c r="D77" i="59" s="1"/>
  <c r="E77" i="45"/>
  <c r="C104" i="52"/>
  <c r="D40" i="45"/>
  <c r="D40" i="59" s="1"/>
  <c r="E40" i="45"/>
  <c r="D64"/>
  <c r="D64" i="59" s="1"/>
  <c r="E64" i="45"/>
  <c r="C97" i="52" l="1"/>
  <c r="C10" s="1"/>
  <c r="C94" i="45"/>
  <c r="C94" i="59" s="1"/>
  <c r="C95"/>
  <c r="C120" i="45"/>
  <c r="C120" i="59" s="1"/>
  <c r="C33" i="45"/>
  <c r="C33" i="59" s="1"/>
  <c r="D181" i="46"/>
  <c r="E181" i="45" s="1"/>
  <c r="C181" i="46"/>
  <c r="B181"/>
  <c r="F181" i="45" s="1"/>
  <c r="D179" i="46"/>
  <c r="E179" i="45" s="1"/>
  <c r="C179" i="46"/>
  <c r="B179"/>
  <c r="F179" i="45" s="1"/>
  <c r="D176" i="46"/>
  <c r="E176" i="45" s="1"/>
  <c r="C176" i="46"/>
  <c r="B176"/>
  <c r="F176" i="45" s="1"/>
  <c r="D169" i="46"/>
  <c r="E169" i="45" s="1"/>
  <c r="C169" i="46"/>
  <c r="B169"/>
  <c r="F169" i="45" s="1"/>
  <c r="D157" i="46"/>
  <c r="E157" i="45" s="1"/>
  <c r="C157" i="46"/>
  <c r="B157"/>
  <c r="F157" i="45" s="1"/>
  <c r="D155" i="46"/>
  <c r="E155" i="45" s="1"/>
  <c r="C155" i="46"/>
  <c r="B155"/>
  <c r="F155" i="45" s="1"/>
  <c r="D152" i="46"/>
  <c r="E152" i="45" s="1"/>
  <c r="C152" i="46"/>
  <c r="B152"/>
  <c r="F152" i="45" s="1"/>
  <c r="D120" i="46"/>
  <c r="E120" i="45" s="1"/>
  <c r="C120" i="46"/>
  <c r="B120"/>
  <c r="F120" i="45" s="1"/>
  <c r="D104" i="46"/>
  <c r="E104" i="45" s="1"/>
  <c r="C104" i="46"/>
  <c r="B104"/>
  <c r="F104" i="45" s="1"/>
  <c r="D102" i="46"/>
  <c r="E102" i="45" s="1"/>
  <c r="C102" i="46"/>
  <c r="B102"/>
  <c r="F102" i="45" s="1"/>
  <c r="D98" i="46"/>
  <c r="C98"/>
  <c r="B98"/>
  <c r="F98" i="45" s="1"/>
  <c r="D94" i="46"/>
  <c r="E94" i="45" s="1"/>
  <c r="C94" i="46"/>
  <c r="B94"/>
  <c r="F94" i="45" s="1"/>
  <c r="D92" i="46"/>
  <c r="E92" i="45" s="1"/>
  <c r="C92" i="46"/>
  <c r="B92"/>
  <c r="F92" i="45" s="1"/>
  <c r="D89" i="46"/>
  <c r="E89" i="45" s="1"/>
  <c r="C89" i="46"/>
  <c r="B89"/>
  <c r="F89" i="45" s="1"/>
  <c r="D82" i="46"/>
  <c r="E82" i="45" s="1"/>
  <c r="C82" i="46"/>
  <c r="C82" i="45" s="1"/>
  <c r="C82" i="59" s="1"/>
  <c r="B82" i="46"/>
  <c r="C77"/>
  <c r="B77"/>
  <c r="F77" i="45" s="1"/>
  <c r="D70" i="46"/>
  <c r="E70" i="45" s="1"/>
  <c r="D68" i="46"/>
  <c r="E68" i="45" s="1"/>
  <c r="C68" i="46"/>
  <c r="B68"/>
  <c r="F68" i="45" s="1"/>
  <c r="D65" i="46"/>
  <c r="E65" i="45" s="1"/>
  <c r="C65" i="46"/>
  <c r="B65"/>
  <c r="F65" i="45" s="1"/>
  <c r="D33" i="46"/>
  <c r="E33" i="45" s="1"/>
  <c r="C33" i="46"/>
  <c r="B33"/>
  <c r="F33" i="45" s="1"/>
  <c r="D17" i="46"/>
  <c r="E17" i="45" s="1"/>
  <c r="C17" i="46"/>
  <c r="B17"/>
  <c r="F17" i="45" s="1"/>
  <c r="D15" i="46"/>
  <c r="E15" i="45" s="1"/>
  <c r="C15" i="46"/>
  <c r="B15"/>
  <c r="F15" i="45" s="1"/>
  <c r="D11" i="46"/>
  <c r="C11"/>
  <c r="B11"/>
  <c r="F11" i="45" s="1"/>
  <c r="B82" l="1"/>
  <c r="B82" i="59" s="1"/>
  <c r="F82" i="45"/>
  <c r="C97" i="46"/>
  <c r="C10" s="1"/>
  <c r="C70"/>
  <c r="C77" i="45"/>
  <c r="C77" i="59" s="1"/>
  <c r="B70" i="46"/>
  <c r="F70" i="45" s="1"/>
  <c r="B77"/>
  <c r="E11"/>
  <c r="B97" i="46"/>
  <c r="F97" i="45" s="1"/>
  <c r="D97" i="46"/>
  <c r="E97" i="45" s="1"/>
  <c r="E98"/>
  <c r="D181"/>
  <c r="D181" i="59" s="1"/>
  <c r="C181" i="45"/>
  <c r="C181" i="59" s="1"/>
  <c r="D179" i="45"/>
  <c r="D179" i="59" s="1"/>
  <c r="C179" i="45"/>
  <c r="C179" i="59" s="1"/>
  <c r="D169" i="45"/>
  <c r="D169" i="59" s="1"/>
  <c r="D157" i="45"/>
  <c r="D157" i="59" s="1"/>
  <c r="D155" i="45"/>
  <c r="D155" i="59" s="1"/>
  <c r="C155" i="45"/>
  <c r="C155" i="59" s="1"/>
  <c r="D152" i="45"/>
  <c r="D152" i="59" s="1"/>
  <c r="C152" i="45"/>
  <c r="D120"/>
  <c r="D120" i="59" s="1"/>
  <c r="D104" i="45"/>
  <c r="D104" i="59" s="1"/>
  <c r="D102" i="45"/>
  <c r="D102" i="59" s="1"/>
  <c r="D98" i="45"/>
  <c r="D98" i="59" s="1"/>
  <c r="D94"/>
  <c r="D92" i="45"/>
  <c r="D92" i="59" s="1"/>
  <c r="C92" i="45"/>
  <c r="C92" i="59" s="1"/>
  <c r="D89" i="45"/>
  <c r="D89" i="59" s="1"/>
  <c r="C89" i="45"/>
  <c r="C89" i="59" s="1"/>
  <c r="D82" i="45"/>
  <c r="D82" i="59" s="1"/>
  <c r="D70" i="45"/>
  <c r="D70" i="59" s="1"/>
  <c r="C70" i="45"/>
  <c r="C70" i="59" s="1"/>
  <c r="D68" i="45"/>
  <c r="D68" i="59" s="1"/>
  <c r="C68" i="45"/>
  <c r="C68" i="59" s="1"/>
  <c r="D65" i="45"/>
  <c r="D65" i="59" s="1"/>
  <c r="C65" i="45"/>
  <c r="C65" i="59" s="1"/>
  <c r="D33" i="45"/>
  <c r="D33" i="59" s="1"/>
  <c r="D17" i="45"/>
  <c r="D17" i="59" s="1"/>
  <c r="C17" i="45"/>
  <c r="C17" i="59" s="1"/>
  <c r="D15" i="45"/>
  <c r="D15" i="59" s="1"/>
  <c r="C11" i="45"/>
  <c r="C11" i="59" s="1"/>
  <c r="B10" i="46" l="1"/>
  <c r="F10" i="45" s="1"/>
  <c r="B77" i="59"/>
  <c r="B70" i="45"/>
  <c r="B10" s="1"/>
  <c r="C97"/>
  <c r="C97" i="59" s="1"/>
  <c r="C152"/>
  <c r="D10" i="46"/>
  <c r="E10" i="45" s="1"/>
  <c r="D97"/>
  <c r="C10" l="1"/>
  <c r="C10" i="59" s="1"/>
  <c r="B70"/>
  <c r="B10"/>
  <c r="D10" i="45"/>
  <c r="D10" i="59" s="1"/>
  <c r="D97"/>
</calcChain>
</file>

<file path=xl/sharedStrings.xml><?xml version="1.0" encoding="utf-8"?>
<sst xmlns="http://schemas.openxmlformats.org/spreadsheetml/2006/main" count="3021" uniqueCount="117">
  <si>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</si>
  <si>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</si>
  <si>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</si>
  <si>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</si>
  <si>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</si>
  <si>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</si>
  <si>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</si>
  <si>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</si>
  <si>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</si>
  <si>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</si>
  <si>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</si>
  <si>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</si>
  <si>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</si>
  <si>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</si>
  <si>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</si>
  <si>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</si>
  <si>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</si>
  <si>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</si>
  <si>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</si>
  <si>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</si>
  <si>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</si>
  <si>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</si>
  <si>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</si>
  <si>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</si>
  <si>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</si>
  <si>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</si>
  <si>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</si>
  <si>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</si>
  <si>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</si>
  <si>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</si>
  <si>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</si>
  <si>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</si>
  <si>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</si>
  <si>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</si>
  <si>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</si>
  <si>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</si>
  <si>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</si>
  <si>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</si>
  <si>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</si>
  <si>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</si>
  <si>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</si>
  <si>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</si>
  <si>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</si>
  <si>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</si>
  <si>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</si>
  <si>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</si>
  <si>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</si>
  <si>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</si>
  <si>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</si>
  <si>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</si>
  <si>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</si>
  <si>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</si>
  <si>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</si>
  <si>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</si>
  <si>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</si>
  <si>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</si>
  <si>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</si>
  <si>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</si>
  <si>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</si>
  <si>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</si>
  <si>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</si>
  <si>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</si>
  <si>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</si>
  <si>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</si>
  <si>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</si>
  <si>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</si>
  <si>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</si>
  <si>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</si>
  <si>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Руководитель</t>
  </si>
  <si>
    <t>Исполнитель</t>
  </si>
  <si>
    <t>Наименование показателей</t>
  </si>
  <si>
    <t xml:space="preserve"> Прочие расходы, ВСЕГО:</t>
  </si>
  <si>
    <t>(в рублях)</t>
  </si>
  <si>
    <t>Годовой план на 01.01.2019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</si>
  <si>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</si>
  <si>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</si>
  <si>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</si>
  <si>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Увеличение стоимости неисключительных прав на результаты интеллектуальной деятельности с неопределенным сроком полезного использования (КОСГУ 352)</t>
  </si>
  <si>
    <t>Увеличение стоимости неисключительных прав на результаты интеллектуальной деятельности с определенным сроком полезного использования (КОСГУ 353)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</si>
  <si>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</si>
  <si>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</si>
  <si>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</si>
  <si>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</si>
  <si>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</si>
  <si>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</si>
  <si>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</si>
  <si>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</si>
  <si>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</si>
  <si>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</si>
  <si>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</si>
  <si>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</si>
  <si>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</si>
  <si>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</si>
  <si>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</si>
  <si>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2018 год</t>
    </r>
  </si>
  <si>
    <t>Фактическое исполнение на 01.02.2019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</si>
  <si>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</si>
  <si>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</si>
  <si>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</si>
  <si>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свод</t>
  </si>
  <si>
    <t>Собрание</t>
  </si>
  <si>
    <t>Администрация</t>
  </si>
  <si>
    <t>КСП</t>
  </si>
  <si>
    <t xml:space="preserve">Фин управление </t>
  </si>
  <si>
    <t>Отдел культуры</t>
  </si>
  <si>
    <t>Управление образования</t>
  </si>
  <si>
    <t>ЖКХ</t>
  </si>
  <si>
    <t>УСЗН</t>
  </si>
  <si>
    <t>Комитет</t>
  </si>
  <si>
    <t>ЗАГС</t>
  </si>
  <si>
    <t>Годовой план на 01.02.2019</t>
  </si>
  <si>
    <t xml:space="preserve">  </t>
  </si>
  <si>
    <t>Л.Б.Сысоенко</t>
  </si>
  <si>
    <t>Н.В. Никодина</t>
  </si>
  <si>
    <t>Начальник Бюджетного отдела</t>
  </si>
  <si>
    <t>Н.Н.Столярова</t>
  </si>
  <si>
    <t>Исполнитель:И.В.Чумакова 2-00-63
                    Н.Н.Столярова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</si>
</sst>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right" vertical="center" wrapText="1"/>
    </xf>
    <xf numFmtId="0" fontId="26" fillId="0" borderId="0" xfId="0" applyFont="1" applyFill="1" applyAlignment="1">
      <alignment vertical="center"/>
    </xf>
    <xf numFmtId="4" fontId="26" fillId="0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right" vertical="center" wrapText="1"/>
    </xf>
    <xf numFmtId="4" fontId="27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7" fillId="3" borderId="1" xfId="0" applyNumberFormat="1" applyFont="1" applyFill="1" applyBorder="1" applyAlignment="1">
      <alignment horizontal="right" vertical="center" wrapText="1"/>
    </xf>
    <xf numFmtId="4" fontId="20" fillId="3" borderId="1" xfId="0" applyNumberFormat="1" applyFont="1" applyFill="1" applyBorder="1" applyAlignment="1">
      <alignment horizontal="right" vertical="center" wrapText="1"/>
    </xf>
    <xf numFmtId="4" fontId="27" fillId="4" borderId="1" xfId="0" applyNumberFormat="1" applyFont="1" applyFill="1" applyBorder="1" applyAlignment="1">
      <alignment horizontal="right" vertical="center" wrapText="1"/>
    </xf>
    <xf numFmtId="4" fontId="20" fillId="4" borderId="1" xfId="0" applyNumberFormat="1" applyFont="1" applyFill="1" applyBorder="1" applyAlignment="1">
      <alignment horizontal="right" vertical="center" wrapText="1"/>
    </xf>
    <xf numFmtId="4" fontId="27" fillId="5" borderId="1" xfId="0" applyNumberFormat="1" applyFont="1" applyFill="1" applyBorder="1" applyAlignment="1">
      <alignment horizontal="right" vertical="center" wrapText="1"/>
    </xf>
    <xf numFmtId="4" fontId="20" fillId="5" borderId="1" xfId="0" applyNumberFormat="1" applyFont="1" applyFill="1" applyBorder="1" applyAlignment="1">
      <alignment horizontal="right" vertical="center" wrapText="1"/>
    </xf>
    <xf numFmtId="4" fontId="27" fillId="6" borderId="1" xfId="0" applyNumberFormat="1" applyFont="1" applyFill="1" applyBorder="1" applyAlignment="1">
      <alignment horizontal="right" vertical="center" wrapText="1"/>
    </xf>
    <xf numFmtId="4" fontId="20" fillId="6" borderId="1" xfId="0" applyNumberFormat="1" applyFont="1" applyFill="1" applyBorder="1" applyAlignment="1">
      <alignment horizontal="right" vertical="center" wrapText="1"/>
    </xf>
    <xf numFmtId="4" fontId="30" fillId="0" borderId="1" xfId="0" applyNumberFormat="1" applyFont="1" applyFill="1" applyBorder="1" applyAlignment="1">
      <alignment horizontal="right" vertical="center" wrapText="1"/>
    </xf>
    <xf numFmtId="4" fontId="31" fillId="0" borderId="1" xfId="0" applyNumberFormat="1" applyFont="1" applyFill="1" applyBorder="1" applyAlignment="1">
      <alignment horizontal="right" vertical="center" wrapText="1"/>
    </xf>
    <xf numFmtId="4" fontId="27" fillId="7" borderId="1" xfId="0" applyNumberFormat="1" applyFont="1" applyFill="1" applyBorder="1" applyAlignment="1">
      <alignment horizontal="right" vertical="center" wrapText="1"/>
    </xf>
    <xf numFmtId="4" fontId="20" fillId="7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/>
    </xf>
    <xf numFmtId="4" fontId="27" fillId="9" borderId="1" xfId="0" applyNumberFormat="1" applyFont="1" applyFill="1" applyBorder="1" applyAlignment="1">
      <alignment horizontal="right" vertical="center" wrapText="1"/>
    </xf>
    <xf numFmtId="4" fontId="20" fillId="9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" fontId="18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4" fontId="20" fillId="0" borderId="5" xfId="0" applyNumberFormat="1" applyFont="1" applyFill="1" applyBorder="1" applyAlignment="1">
      <alignment horizontal="right" vertical="center" wrapText="1"/>
    </xf>
    <xf numFmtId="4" fontId="18" fillId="0" borderId="5" xfId="0" applyNumberFormat="1" applyFont="1" applyFill="1" applyBorder="1" applyAlignment="1">
      <alignment horizontal="right" vertical="center" wrapText="1"/>
    </xf>
    <xf numFmtId="1" fontId="31" fillId="0" borderId="5" xfId="0" applyNumberFormat="1" applyFont="1" applyFill="1" applyBorder="1" applyAlignment="1">
      <alignment horizontal="center" vertical="center" wrapText="1"/>
    </xf>
    <xf numFmtId="4" fontId="30" fillId="0" borderId="5" xfId="0" applyNumberFormat="1" applyFont="1" applyFill="1" applyBorder="1" applyAlignment="1">
      <alignment horizontal="right" vertical="center" wrapText="1"/>
    </xf>
    <xf numFmtId="4" fontId="31" fillId="0" borderId="5" xfId="0" applyNumberFormat="1" applyFont="1" applyFill="1" applyBorder="1" applyAlignment="1">
      <alignment horizontal="right" vertical="center" wrapText="1"/>
    </xf>
    <xf numFmtId="4" fontId="32" fillId="0" borderId="5" xfId="0" applyNumberFormat="1" applyFont="1" applyFill="1" applyBorder="1" applyAlignment="1">
      <alignment horizontal="right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6" xfId="0" applyFont="1" applyFill="1" applyBorder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h_5\LOCALS~1\Temp\29&#1040;&#1044;&#1052;01%20&#1085;&#1072;%2001.02.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 00+ 02 00"/>
      <sheetName val="03 00+04 00"/>
      <sheetName val="05 00"/>
      <sheetName val="07 00"/>
      <sheetName val="08 00"/>
      <sheetName val="10"/>
      <sheetName val="СВОД"/>
      <sheetName val="остатки"/>
      <sheetName val="доп.расш.1"/>
      <sheetName val="расш.прочих 252"/>
      <sheetName val="доп.расш.2"/>
      <sheetName val="целев.программы"/>
      <sheetName val="38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7">
          <cell r="Y47">
            <v>7600</v>
          </cell>
        </row>
        <row r="60">
          <cell r="Y60">
            <v>17200</v>
          </cell>
          <cell r="Z60">
            <v>0</v>
          </cell>
        </row>
        <row r="67">
          <cell r="Y67">
            <v>800</v>
          </cell>
          <cell r="Z67">
            <v>0</v>
          </cell>
        </row>
        <row r="68">
          <cell r="Y68">
            <v>4800</v>
          </cell>
          <cell r="Z68">
            <v>0</v>
          </cell>
        </row>
        <row r="69">
          <cell r="Y69">
            <v>3500</v>
          </cell>
          <cell r="Z69">
            <v>0</v>
          </cell>
        </row>
        <row r="75">
          <cell r="Y75">
            <v>4200</v>
          </cell>
          <cell r="Z75">
            <v>0</v>
          </cell>
        </row>
        <row r="77">
          <cell r="Y77">
            <v>13300</v>
          </cell>
          <cell r="Z77">
            <v>0</v>
          </cell>
        </row>
        <row r="83">
          <cell r="Y83">
            <v>2000</v>
          </cell>
          <cell r="Z83">
            <v>0</v>
          </cell>
        </row>
        <row r="86">
          <cell r="Y86">
            <v>24100</v>
          </cell>
          <cell r="Z86">
            <v>0</v>
          </cell>
        </row>
        <row r="87">
          <cell r="Z87">
            <v>0</v>
          </cell>
        </row>
        <row r="89">
          <cell r="Y89">
            <v>30200</v>
          </cell>
          <cell r="Z89">
            <v>0</v>
          </cell>
        </row>
        <row r="90">
          <cell r="Y90">
            <v>50000</v>
          </cell>
          <cell r="Z90">
            <v>0</v>
          </cell>
        </row>
        <row r="98">
          <cell r="Y98">
            <v>18100</v>
          </cell>
          <cell r="Z98">
            <v>0</v>
          </cell>
        </row>
        <row r="99">
          <cell r="Y99">
            <v>19800</v>
          </cell>
          <cell r="Z99">
            <v>0</v>
          </cell>
        </row>
        <row r="128">
          <cell r="Y128">
            <v>15000</v>
          </cell>
          <cell r="Z128">
            <v>0</v>
          </cell>
        </row>
        <row r="130">
          <cell r="Y130">
            <v>20000</v>
          </cell>
          <cell r="Z130">
            <v>0</v>
          </cell>
        </row>
        <row r="143">
          <cell r="Y143">
            <v>37000</v>
          </cell>
          <cell r="Z143">
            <v>0</v>
          </cell>
        </row>
        <row r="144">
          <cell r="Y144">
            <v>20400</v>
          </cell>
          <cell r="Z144">
            <v>0</v>
          </cell>
        </row>
        <row r="145">
          <cell r="Y145">
            <v>46900</v>
          </cell>
          <cell r="Z145">
            <v>0</v>
          </cell>
        </row>
        <row r="146">
          <cell r="Y146">
            <v>4300</v>
          </cell>
          <cell r="Z146">
            <v>0</v>
          </cell>
        </row>
        <row r="147">
          <cell r="Y147">
            <v>1800</v>
          </cell>
          <cell r="Z147">
            <v>0</v>
          </cell>
        </row>
        <row r="148">
          <cell r="Y148">
            <v>2500</v>
          </cell>
          <cell r="Z148">
            <v>0</v>
          </cell>
        </row>
        <row r="152">
          <cell r="Y152">
            <v>9000</v>
          </cell>
          <cell r="Z152">
            <v>0</v>
          </cell>
        </row>
        <row r="154">
          <cell r="Y154">
            <v>53300</v>
          </cell>
          <cell r="Z154">
            <v>12476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0"/>
  <sheetViews>
    <sheetView tabSelected="1" view="pageBreakPreview" topLeftCell="A172" zoomScale="60" workbookViewId="0">
      <selection activeCell="A187" sqref="A18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грбс!B10+'Свод посел'!B10</f>
        <v>87720547.649999991</v>
      </c>
      <c r="C10" s="15">
        <f>грбс!C10+'Свод посел'!C10</f>
        <v>69122196.409999996</v>
      </c>
      <c r="D10" s="15">
        <f>грбс!D10+'Свод посел'!D10</f>
        <v>5250217.3499999996</v>
      </c>
      <c r="E10" s="14"/>
      <c r="F10" s="14"/>
    </row>
    <row r="11" spans="1:6" s="7" customFormat="1">
      <c r="A11" s="9" t="s">
        <v>7</v>
      </c>
      <c r="B11" s="23" t="s">
        <v>111</v>
      </c>
      <c r="C11" s="15">
        <f>грбс!C11+'Свод посел'!C11</f>
        <v>345100</v>
      </c>
      <c r="D11" s="15">
        <f>грбс!D11+'Свод посел'!D11</f>
        <v>0</v>
      </c>
      <c r="E11" s="14"/>
      <c r="F11" s="14"/>
    </row>
    <row r="12" spans="1:6">
      <c r="A12" s="10" t="s">
        <v>39</v>
      </c>
      <c r="B12" s="23">
        <f>грбс!B12+'Свод посел'!B12</f>
        <v>0</v>
      </c>
      <c r="C12" s="15">
        <f>грбс!C12+'Свод посел'!C12</f>
        <v>0</v>
      </c>
      <c r="D12" s="15">
        <f>грбс!D12+'Свод посел'!D12</f>
        <v>0</v>
      </c>
      <c r="E12" s="14"/>
      <c r="F12" s="14"/>
    </row>
    <row r="13" spans="1:6">
      <c r="A13" s="10" t="s">
        <v>41</v>
      </c>
      <c r="B13" s="23">
        <f>грбс!B13+'Свод посел'!B13</f>
        <v>0</v>
      </c>
      <c r="C13" s="15">
        <f>грбс!C13+'Свод посел'!C13</f>
        <v>0</v>
      </c>
      <c r="D13" s="15">
        <f>грбс!D13+'Свод посел'!D13</f>
        <v>0</v>
      </c>
      <c r="E13" s="14"/>
      <c r="F13" s="14"/>
    </row>
    <row r="14" spans="1:6">
      <c r="A14" s="10" t="s">
        <v>9</v>
      </c>
      <c r="B14" s="23">
        <f>грбс!B14+'Свод посел'!B14</f>
        <v>439850.11</v>
      </c>
      <c r="C14" s="15">
        <f>грбс!C14+'Свод посел'!C14</f>
        <v>345100</v>
      </c>
      <c r="D14" s="15">
        <f>грбс!D14+'Свод посел'!D14</f>
        <v>0</v>
      </c>
      <c r="E14" s="14"/>
      <c r="F14" s="14"/>
    </row>
    <row r="15" spans="1:6" s="7" customFormat="1">
      <c r="A15" s="11" t="s">
        <v>97</v>
      </c>
      <c r="B15" s="23">
        <f>грбс!B15+'Свод посел'!B15</f>
        <v>771839.89</v>
      </c>
      <c r="C15" s="15">
        <f>грбс!C15+'Свод посел'!C15</f>
        <v>868800</v>
      </c>
      <c r="D15" s="15">
        <f>грбс!D15+'Свод посел'!D15</f>
        <v>0</v>
      </c>
      <c r="E15" s="14"/>
      <c r="F15" s="14"/>
    </row>
    <row r="16" spans="1:6">
      <c r="A16" s="10" t="s">
        <v>98</v>
      </c>
      <c r="B16" s="23">
        <f>грбс!B16+'Свод посел'!B16</f>
        <v>771839.89</v>
      </c>
      <c r="C16" s="15">
        <f>грбс!C16+'Свод посел'!C16</f>
        <v>868800</v>
      </c>
      <c r="D16" s="15">
        <f>грбс!D16+'Свод посел'!D16</f>
        <v>0</v>
      </c>
      <c r="E16" s="14"/>
      <c r="F16" s="14"/>
    </row>
    <row r="17" spans="1:6" s="7" customFormat="1">
      <c r="A17" s="11" t="s">
        <v>10</v>
      </c>
      <c r="B17" s="23">
        <f>грбс!B17+'Свод посел'!B17</f>
        <v>1262499.23</v>
      </c>
      <c r="C17" s="15">
        <f>грбс!C17+'Свод посел'!C17</f>
        <v>1970400</v>
      </c>
      <c r="D17" s="15">
        <f>грбс!D17+'Свод посел'!D17</f>
        <v>16486.96</v>
      </c>
      <c r="E17" s="14"/>
      <c r="F17" s="14"/>
    </row>
    <row r="18" spans="1:6" s="7" customFormat="1" ht="18.75" customHeight="1">
      <c r="A18" s="10" t="s">
        <v>56</v>
      </c>
      <c r="B18" s="23">
        <f>грбс!B18+'Свод посел'!B18</f>
        <v>62895</v>
      </c>
      <c r="C18" s="15">
        <f>грбс!C18+'Свод посел'!C18</f>
        <v>756800</v>
      </c>
      <c r="D18" s="15">
        <f>грбс!D18+'Свод посел'!D18</f>
        <v>3700</v>
      </c>
      <c r="E18" s="14"/>
      <c r="F18" s="14"/>
    </row>
    <row r="19" spans="1:6" s="7" customFormat="1">
      <c r="A19" s="10" t="s">
        <v>57</v>
      </c>
      <c r="B19" s="23">
        <f>грбс!B19+'Свод посел'!B19</f>
        <v>0</v>
      </c>
      <c r="C19" s="15">
        <f>грбс!C19+'Свод посел'!C19</f>
        <v>0</v>
      </c>
      <c r="D19" s="15">
        <f>грбс!D19+'Свод посел'!D19</f>
        <v>0</v>
      </c>
      <c r="E19" s="14"/>
      <c r="F19" s="14"/>
    </row>
    <row r="20" spans="1:6">
      <c r="A20" s="10" t="s">
        <v>11</v>
      </c>
      <c r="B20" s="23">
        <f>грбс!B20+'Свод посел'!B20</f>
        <v>6611.63</v>
      </c>
      <c r="C20" s="15">
        <f>грбс!C20+'Свод посел'!C20</f>
        <v>8700</v>
      </c>
      <c r="D20" s="15">
        <f>грбс!D20+'Свод посел'!D20</f>
        <v>0</v>
      </c>
      <c r="E20" s="14"/>
      <c r="F20" s="14"/>
    </row>
    <row r="21" spans="1:6">
      <c r="A21" s="10" t="s">
        <v>43</v>
      </c>
      <c r="B21" s="23">
        <f>грбс!B21+'Свод посел'!B21</f>
        <v>0</v>
      </c>
      <c r="C21" s="15">
        <f>грбс!C21+'Свод посел'!C21</f>
        <v>0</v>
      </c>
      <c r="D21" s="15">
        <f>грбс!D21+'Свод посел'!D21</f>
        <v>0</v>
      </c>
      <c r="E21" s="14"/>
      <c r="F21" s="14"/>
    </row>
    <row r="22" spans="1:6">
      <c r="A22" s="10" t="s">
        <v>25</v>
      </c>
      <c r="B22" s="23">
        <f>грбс!B22+'Свод посел'!B22</f>
        <v>0</v>
      </c>
      <c r="C22" s="15">
        <f>грбс!C22+'Свод посел'!C22</f>
        <v>0</v>
      </c>
      <c r="D22" s="15">
        <f>грбс!D22+'Свод посел'!D22</f>
        <v>0</v>
      </c>
      <c r="E22" s="14"/>
      <c r="F22" s="14"/>
    </row>
    <row r="23" spans="1:6" ht="31.5">
      <c r="A23" s="12" t="s">
        <v>12</v>
      </c>
      <c r="B23" s="23">
        <f>грбс!B23+'Свод посел'!B23</f>
        <v>87138.98000000001</v>
      </c>
      <c r="C23" s="15">
        <f>грбс!C23+'Свод посел'!C23</f>
        <v>60700</v>
      </c>
      <c r="D23" s="15">
        <f>грбс!D23+'Свод посел'!D23</f>
        <v>1515</v>
      </c>
      <c r="E23" s="14"/>
      <c r="F23" s="14"/>
    </row>
    <row r="24" spans="1:6">
      <c r="A24" s="12" t="s">
        <v>13</v>
      </c>
      <c r="B24" s="23">
        <f>грбс!B24+'Свод посел'!B24</f>
        <v>0</v>
      </c>
      <c r="C24" s="15">
        <f>грбс!C24+'Свод посел'!C24</f>
        <v>0</v>
      </c>
      <c r="D24" s="15">
        <f>грбс!D24+'Свод посел'!D24</f>
        <v>0</v>
      </c>
      <c r="E24" s="14"/>
      <c r="F24" s="14"/>
    </row>
    <row r="25" spans="1:6">
      <c r="A25" s="12" t="s">
        <v>14</v>
      </c>
      <c r="B25" s="23">
        <f>грбс!B25+'Свод посел'!B25</f>
        <v>424671</v>
      </c>
      <c r="C25" s="15">
        <f>грбс!C25+'Свод посел'!C25</f>
        <v>467400</v>
      </c>
      <c r="D25" s="15">
        <f>грбс!D25+'Свод посел'!D25</f>
        <v>4600</v>
      </c>
      <c r="E25" s="14"/>
      <c r="F25" s="14"/>
    </row>
    <row r="26" spans="1:6">
      <c r="A26" s="12" t="s">
        <v>45</v>
      </c>
      <c r="B26" s="23">
        <f>грбс!B26+'Свод посел'!B26</f>
        <v>14750</v>
      </c>
      <c r="C26" s="15">
        <f>грбс!C26+'Свод посел'!C26</f>
        <v>50700</v>
      </c>
      <c r="D26" s="15">
        <f>грбс!D26+'Свод посел'!D26</f>
        <v>0</v>
      </c>
      <c r="E26" s="14"/>
      <c r="F26" s="14"/>
    </row>
    <row r="27" spans="1:6">
      <c r="A27" s="12" t="s">
        <v>15</v>
      </c>
      <c r="B27" s="23">
        <f>грбс!B27+'Свод посел'!B27</f>
        <v>2920.01</v>
      </c>
      <c r="C27" s="15">
        <f>грбс!C27+'Свод посел'!C27</f>
        <v>30000</v>
      </c>
      <c r="D27" s="15">
        <f>грбс!D27+'Свод посел'!D27</f>
        <v>0</v>
      </c>
      <c r="E27" s="14"/>
      <c r="F27" s="14"/>
    </row>
    <row r="28" spans="1:6">
      <c r="A28" s="12" t="s">
        <v>16</v>
      </c>
      <c r="B28" s="23">
        <f>грбс!B28+'Свод посел'!B28</f>
        <v>6767</v>
      </c>
      <c r="C28" s="15">
        <f>грбс!C28+'Свод посел'!C28</f>
        <v>13300</v>
      </c>
      <c r="D28" s="15">
        <f>грбс!D28+'Свод посел'!D28</f>
        <v>0</v>
      </c>
      <c r="E28" s="14"/>
      <c r="F28" s="14"/>
    </row>
    <row r="29" spans="1:6">
      <c r="A29" s="12" t="s">
        <v>4</v>
      </c>
      <c r="B29" s="23">
        <f>грбс!B29+'Свод посел'!B29</f>
        <v>2155.6</v>
      </c>
      <c r="C29" s="15">
        <f>грбс!C29+'Свод посел'!C29</f>
        <v>0</v>
      </c>
      <c r="D29" s="15">
        <f>грбс!D29+'Свод посел'!D29</f>
        <v>0</v>
      </c>
      <c r="E29" s="14"/>
      <c r="F29" s="14"/>
    </row>
    <row r="30" spans="1:6">
      <c r="A30" s="13" t="s">
        <v>61</v>
      </c>
      <c r="B30" s="23">
        <f>грбс!B30+'Свод посел'!B30</f>
        <v>0</v>
      </c>
      <c r="C30" s="15">
        <f>грбс!C30+'Свод посел'!C30</f>
        <v>0</v>
      </c>
      <c r="D30" s="15">
        <f>грбс!D30+'Свод посел'!D30</f>
        <v>0</v>
      </c>
      <c r="E30" s="14"/>
      <c r="F30" s="14"/>
    </row>
    <row r="31" spans="1:6">
      <c r="A31" s="12" t="s">
        <v>63</v>
      </c>
      <c r="B31" s="23">
        <f>грбс!B31+'Свод посел'!B31</f>
        <v>0</v>
      </c>
      <c r="C31" s="15">
        <f>грбс!C31+'Свод посел'!C31</f>
        <v>0</v>
      </c>
      <c r="D31" s="15">
        <f>грбс!D31+'Свод посел'!D31</f>
        <v>0</v>
      </c>
      <c r="E31" s="14"/>
      <c r="F31" s="14"/>
    </row>
    <row r="32" spans="1:6">
      <c r="A32" s="13" t="s">
        <v>3</v>
      </c>
      <c r="B32" s="23">
        <f>грбс!B32+'Свод посел'!B32</f>
        <v>654590.01</v>
      </c>
      <c r="C32" s="15">
        <f>грбс!C32+'Свод посел'!C32</f>
        <v>582800</v>
      </c>
      <c r="D32" s="15">
        <f>грбс!D32+'Свод посел'!D32</f>
        <v>6671.96</v>
      </c>
      <c r="E32" s="14"/>
      <c r="F32" s="14"/>
    </row>
    <row r="33" spans="1:6" s="7" customFormat="1" ht="31.5">
      <c r="A33" s="9" t="s">
        <v>17</v>
      </c>
      <c r="B33" s="23">
        <f>грбс!B33+'Свод посел'!B33</f>
        <v>14035521.02</v>
      </c>
      <c r="C33" s="15">
        <f>грбс!C33+'Свод посел'!C33</f>
        <v>10259600</v>
      </c>
      <c r="D33" s="15">
        <f>грбс!D33+'Свод посел'!D33</f>
        <v>337175.53</v>
      </c>
      <c r="E33" s="14"/>
      <c r="F33" s="14"/>
    </row>
    <row r="34" spans="1:6" s="7" customFormat="1" ht="17.25" customHeight="1">
      <c r="A34" s="12" t="s">
        <v>8</v>
      </c>
      <c r="B34" s="23">
        <f>грбс!B34+'Свод посел'!B34</f>
        <v>0</v>
      </c>
      <c r="C34" s="15">
        <f>грбс!C34+'Свод посел'!C34</f>
        <v>78300</v>
      </c>
      <c r="D34" s="15">
        <f>грбс!D34+'Свод посел'!D34</f>
        <v>0</v>
      </c>
      <c r="E34" s="14"/>
      <c r="F34" s="14"/>
    </row>
    <row r="35" spans="1:6" s="7" customFormat="1">
      <c r="A35" s="12" t="s">
        <v>57</v>
      </c>
      <c r="B35" s="23">
        <f>грбс!B35+'Свод посел'!B35</f>
        <v>796880</v>
      </c>
      <c r="C35" s="15">
        <f>грбс!C35+'Свод посел'!C35</f>
        <v>810600</v>
      </c>
      <c r="D35" s="15">
        <f>грбс!D35+'Свод посел'!D35</f>
        <v>0</v>
      </c>
      <c r="E35" s="14"/>
      <c r="F35" s="14"/>
    </row>
    <row r="36" spans="1:6">
      <c r="A36" s="12" t="s">
        <v>18</v>
      </c>
      <c r="B36" s="23">
        <f>грбс!B36+'Свод посел'!B36</f>
        <v>0</v>
      </c>
      <c r="C36" s="15">
        <f>грбс!C36+'Свод посел'!C36</f>
        <v>59800</v>
      </c>
      <c r="D36" s="15">
        <f>грбс!D36+'Свод посел'!D36</f>
        <v>0</v>
      </c>
      <c r="E36" s="14"/>
      <c r="F36" s="14"/>
    </row>
    <row r="37" spans="1:6">
      <c r="A37" s="12" t="s">
        <v>36</v>
      </c>
      <c r="B37" s="23">
        <f>грбс!B37+'Свод посел'!B37</f>
        <v>0</v>
      </c>
      <c r="C37" s="15">
        <f>грбс!C37+'Свод посел'!C37</f>
        <v>0</v>
      </c>
      <c r="D37" s="15">
        <f>грбс!D37+'Свод посел'!D37</f>
        <v>0</v>
      </c>
      <c r="E37" s="14"/>
      <c r="F37" s="14"/>
    </row>
    <row r="38" spans="1:6">
      <c r="A38" s="12" t="s">
        <v>37</v>
      </c>
      <c r="B38" s="23">
        <f>грбс!B38+'Свод посел'!B38</f>
        <v>1689321.09</v>
      </c>
      <c r="C38" s="15">
        <f>грбс!C38+'Свод посел'!C38</f>
        <v>1747840</v>
      </c>
      <c r="D38" s="15">
        <f>грбс!D38+'Свод посел'!D38</f>
        <v>72711.790000000008</v>
      </c>
      <c r="E38" s="14"/>
      <c r="F38" s="14"/>
    </row>
    <row r="39" spans="1:6">
      <c r="A39" s="12" t="s">
        <v>21</v>
      </c>
      <c r="B39" s="23">
        <f>грбс!B39+'Свод посел'!B39</f>
        <v>152202.46</v>
      </c>
      <c r="C39" s="15">
        <f>грбс!C39+'Свод посел'!C39</f>
        <v>169500</v>
      </c>
      <c r="D39" s="15">
        <f>грбс!D39+'Свод посел'!D39</f>
        <v>0</v>
      </c>
      <c r="E39" s="14"/>
      <c r="F39" s="14"/>
    </row>
    <row r="40" spans="1:6">
      <c r="A40" s="12" t="s">
        <v>22</v>
      </c>
      <c r="B40" s="23">
        <f>грбс!B40+'Свод посел'!B40</f>
        <v>1116954.25</v>
      </c>
      <c r="C40" s="15">
        <f>грбс!C40+'Свод посел'!C40</f>
        <v>1434100</v>
      </c>
      <c r="D40" s="15">
        <f>грбс!D40+'Свод посел'!D40</f>
        <v>33170</v>
      </c>
      <c r="E40" s="14"/>
      <c r="F40" s="14"/>
    </row>
    <row r="41" spans="1:6">
      <c r="A41" s="12" t="s">
        <v>42</v>
      </c>
      <c r="B41" s="23">
        <f>грбс!B41+'Свод посел'!B41</f>
        <v>497038.02</v>
      </c>
      <c r="C41" s="15">
        <f>грбс!C41+'Свод посел'!C41</f>
        <v>643760</v>
      </c>
      <c r="D41" s="15">
        <f>грбс!D41+'Свод посел'!D41</f>
        <v>4368</v>
      </c>
      <c r="E41" s="14"/>
      <c r="F41" s="14"/>
    </row>
    <row r="42" spans="1:6" ht="31.5">
      <c r="A42" s="12" t="s">
        <v>23</v>
      </c>
      <c r="B42" s="23">
        <f>грбс!B42+'Свод посел'!B42</f>
        <v>133707.33000000002</v>
      </c>
      <c r="C42" s="15">
        <f>грбс!C42+'Свод посел'!C42</f>
        <v>50000</v>
      </c>
      <c r="D42" s="15">
        <f>грбс!D42+'Свод посел'!D42</f>
        <v>0</v>
      </c>
      <c r="E42" s="14"/>
      <c r="F42" s="14"/>
    </row>
    <row r="43" spans="1:6">
      <c r="A43" s="12" t="s">
        <v>24</v>
      </c>
      <c r="B43" s="23">
        <f>грбс!B43+'Свод посел'!B43</f>
        <v>23700</v>
      </c>
      <c r="C43" s="15">
        <f>грбс!C43+'Свод посел'!C43</f>
        <v>23700</v>
      </c>
      <c r="D43" s="15">
        <f>грбс!D43+'Свод посел'!D43</f>
        <v>0</v>
      </c>
      <c r="E43" s="14"/>
      <c r="F43" s="14"/>
    </row>
    <row r="44" spans="1:6">
      <c r="A44" s="12" t="s">
        <v>46</v>
      </c>
      <c r="B44" s="23">
        <f>грбс!B44+'Свод посел'!B44</f>
        <v>0</v>
      </c>
      <c r="C44" s="15">
        <f>грбс!C44+'Свод посел'!C44</f>
        <v>30200</v>
      </c>
      <c r="D44" s="15">
        <f>грбс!D44+'Свод посел'!D44</f>
        <v>0</v>
      </c>
      <c r="E44" s="14"/>
      <c r="F44" s="14"/>
    </row>
    <row r="45" spans="1:6">
      <c r="A45" s="12" t="s">
        <v>25</v>
      </c>
      <c r="B45" s="23">
        <f>грбс!B45+'Свод посел'!B45</f>
        <v>0</v>
      </c>
      <c r="C45" s="15">
        <f>грбс!C45+'Свод посел'!C45</f>
        <v>0</v>
      </c>
      <c r="D45" s="15">
        <f>грбс!D45+'Свод посел'!D45</f>
        <v>0</v>
      </c>
      <c r="E45" s="14"/>
      <c r="F45" s="14"/>
    </row>
    <row r="46" spans="1:6">
      <c r="A46" s="12" t="s">
        <v>26</v>
      </c>
      <c r="B46" s="23">
        <f>грбс!B46+'Свод посел'!B46</f>
        <v>0</v>
      </c>
      <c r="C46" s="15">
        <f>грбс!C46+'Свод посел'!C46</f>
        <v>0</v>
      </c>
      <c r="D46" s="15">
        <f>грбс!D46+'Свод посел'!D46</f>
        <v>0</v>
      </c>
      <c r="E46" s="14"/>
      <c r="F46" s="14"/>
    </row>
    <row r="47" spans="1:6">
      <c r="A47" s="12" t="s">
        <v>27</v>
      </c>
      <c r="B47" s="23">
        <f>грбс!B47+'Свод посел'!B47</f>
        <v>222197.97</v>
      </c>
      <c r="C47" s="15">
        <f>грбс!C47+'Свод посел'!C47</f>
        <v>262700</v>
      </c>
      <c r="D47" s="15">
        <f>грбс!D47+'Свод посел'!D47</f>
        <v>0</v>
      </c>
      <c r="E47" s="14"/>
      <c r="F47" s="14"/>
    </row>
    <row r="48" spans="1:6">
      <c r="A48" s="12" t="s">
        <v>28</v>
      </c>
      <c r="B48" s="23">
        <f>грбс!B48+'Свод посел'!B48</f>
        <v>376675.71</v>
      </c>
      <c r="C48" s="15">
        <f>грбс!C48+'Свод посел'!C48</f>
        <v>1035300</v>
      </c>
      <c r="D48" s="15">
        <f>грбс!D48+'Свод посел'!D48</f>
        <v>0</v>
      </c>
      <c r="E48" s="14"/>
      <c r="F48" s="14"/>
    </row>
    <row r="49" spans="1:6">
      <c r="A49" s="12" t="s">
        <v>34</v>
      </c>
      <c r="B49" s="23">
        <f>грбс!B49+'Свод посел'!B49</f>
        <v>15205.39</v>
      </c>
      <c r="C49" s="15">
        <f>грбс!C49+'Свод посел'!C49</f>
        <v>15000</v>
      </c>
      <c r="D49" s="15">
        <f>грбс!D49+'Свод посел'!D49</f>
        <v>0</v>
      </c>
      <c r="E49" s="14"/>
      <c r="F49" s="14"/>
    </row>
    <row r="50" spans="1:6">
      <c r="A50" s="12" t="s">
        <v>30</v>
      </c>
      <c r="B50" s="23">
        <f>грбс!B50+'Свод посел'!B50</f>
        <v>634860.19999999995</v>
      </c>
      <c r="C50" s="15">
        <f>грбс!C50+'Свод посел'!C50</f>
        <v>708500</v>
      </c>
      <c r="D50" s="15">
        <f>грбс!D50+'Свод посел'!D50</f>
        <v>0</v>
      </c>
      <c r="E50" s="14"/>
      <c r="F50" s="14"/>
    </row>
    <row r="51" spans="1:6">
      <c r="A51" s="12" t="s">
        <v>31</v>
      </c>
      <c r="B51" s="23">
        <f>грбс!B51+'Свод посел'!B51</f>
        <v>0</v>
      </c>
      <c r="C51" s="15">
        <f>грбс!C51+'Свод посел'!C51</f>
        <v>0</v>
      </c>
      <c r="D51" s="15">
        <f>грбс!D51+'Свод посел'!D51</f>
        <v>0</v>
      </c>
      <c r="E51" s="14"/>
      <c r="F51" s="14"/>
    </row>
    <row r="52" spans="1:6">
      <c r="A52" s="12" t="s">
        <v>35</v>
      </c>
      <c r="B52" s="23">
        <f>грбс!B52+'Свод посел'!B52</f>
        <v>39127.75</v>
      </c>
      <c r="C52" s="15">
        <f>грбс!C52+'Свод посел'!C52</f>
        <v>0</v>
      </c>
      <c r="D52" s="15">
        <f>грбс!D52+'Свод посел'!D52</f>
        <v>0</v>
      </c>
      <c r="E52" s="14"/>
      <c r="F52" s="14"/>
    </row>
    <row r="53" spans="1:6">
      <c r="A53" s="12" t="s">
        <v>29</v>
      </c>
      <c r="B53" s="23">
        <f>грбс!B53+'Свод посел'!B53</f>
        <v>42227.76</v>
      </c>
      <c r="C53" s="15">
        <f>грбс!C53+'Свод посел'!C53</f>
        <v>66300</v>
      </c>
      <c r="D53" s="15">
        <f>грбс!D53+'Свод посел'!D53</f>
        <v>0</v>
      </c>
      <c r="E53" s="14"/>
      <c r="F53" s="14"/>
    </row>
    <row r="54" spans="1:6">
      <c r="A54" s="12" t="s">
        <v>53</v>
      </c>
      <c r="B54" s="23">
        <f>грбс!B54+'Свод посел'!B54</f>
        <v>0</v>
      </c>
      <c r="C54" s="15">
        <f>грбс!C54+'Свод посел'!C54</f>
        <v>0</v>
      </c>
      <c r="D54" s="15">
        <f>грбс!D54+'Свод посел'!D54</f>
        <v>0</v>
      </c>
      <c r="E54" s="14"/>
      <c r="F54" s="14"/>
    </row>
    <row r="55" spans="1:6" ht="31.5">
      <c r="A55" s="12" t="s">
        <v>47</v>
      </c>
      <c r="B55" s="23">
        <f>грбс!B55+'Свод посел'!B55</f>
        <v>0</v>
      </c>
      <c r="C55" s="15">
        <f>грбс!C55+'Свод посел'!C55</f>
        <v>0</v>
      </c>
      <c r="D55" s="15">
        <f>грбс!D55+'Свод посел'!D55</f>
        <v>0</v>
      </c>
      <c r="E55" s="14"/>
      <c r="F55" s="14"/>
    </row>
    <row r="56" spans="1:6">
      <c r="A56" s="12" t="s">
        <v>48</v>
      </c>
      <c r="B56" s="23">
        <f>грбс!B56+'Свод посел'!B56</f>
        <v>0</v>
      </c>
      <c r="C56" s="15">
        <f>грбс!C56+'Свод посел'!C56</f>
        <v>1300</v>
      </c>
      <c r="D56" s="15">
        <f>грбс!D56+'Свод посел'!D56</f>
        <v>0</v>
      </c>
      <c r="E56" s="14"/>
      <c r="F56" s="14"/>
    </row>
    <row r="57" spans="1:6">
      <c r="A57" s="12" t="s">
        <v>49</v>
      </c>
      <c r="B57" s="23">
        <f>грбс!B57+'Свод посел'!B57</f>
        <v>0</v>
      </c>
      <c r="C57" s="15">
        <f>грбс!C57+'Свод посел'!C57</f>
        <v>0</v>
      </c>
      <c r="D57" s="15">
        <f>грбс!D57+'Свод посел'!D57</f>
        <v>0</v>
      </c>
      <c r="E57" s="14"/>
      <c r="F57" s="14"/>
    </row>
    <row r="58" spans="1:6">
      <c r="A58" s="12" t="s">
        <v>52</v>
      </c>
      <c r="B58" s="23">
        <f>грбс!B58+'Свод посел'!B58</f>
        <v>0</v>
      </c>
      <c r="C58" s="15">
        <f>грбс!C58+'Свод посел'!C58</f>
        <v>0</v>
      </c>
      <c r="D58" s="15">
        <f>грбс!D58+'Свод посел'!D58</f>
        <v>0</v>
      </c>
      <c r="E58" s="14"/>
      <c r="F58" s="14"/>
    </row>
    <row r="59" spans="1:6" ht="31.5">
      <c r="A59" s="12" t="s">
        <v>50</v>
      </c>
      <c r="B59" s="23">
        <f>грбс!B59+'Свод посел'!B59</f>
        <v>0</v>
      </c>
      <c r="C59" s="15">
        <f>грбс!C59+'Свод посел'!C59</f>
        <v>0</v>
      </c>
      <c r="D59" s="15">
        <f>грбс!D59+'Свод посел'!D59</f>
        <v>0</v>
      </c>
      <c r="E59" s="14"/>
      <c r="F59" s="14"/>
    </row>
    <row r="60" spans="1:6">
      <c r="A60" s="12" t="s">
        <v>51</v>
      </c>
      <c r="B60" s="23">
        <f>грбс!B60+'Свод посел'!B60</f>
        <v>0</v>
      </c>
      <c r="C60" s="15">
        <f>грбс!C60+'Свод посел'!C60</f>
        <v>0</v>
      </c>
      <c r="D60" s="15">
        <f>грбс!D60+'Свод посел'!D60</f>
        <v>0</v>
      </c>
      <c r="E60" s="14"/>
      <c r="F60" s="14"/>
    </row>
    <row r="61" spans="1:6">
      <c r="A61" s="12" t="s">
        <v>44</v>
      </c>
      <c r="B61" s="23">
        <f>грбс!B61+'Свод посел'!B61</f>
        <v>517742.42</v>
      </c>
      <c r="C61" s="15">
        <f>грбс!C61+'Свод посел'!C61</f>
        <v>74000</v>
      </c>
      <c r="D61" s="15">
        <f>грбс!D61+'Свод посел'!D61</f>
        <v>0</v>
      </c>
      <c r="E61" s="14"/>
      <c r="F61" s="14"/>
    </row>
    <row r="62" spans="1:6">
      <c r="A62" s="12" t="s">
        <v>62</v>
      </c>
      <c r="B62" s="23">
        <f>грбс!B62+'Свод посел'!B62</f>
        <v>1536599.52</v>
      </c>
      <c r="C62" s="15">
        <f>грбс!C62+'Свод посел'!C62</f>
        <v>1166700</v>
      </c>
      <c r="D62" s="15">
        <f>грбс!D62+'Свод посел'!D62</f>
        <v>109262.66</v>
      </c>
      <c r="E62" s="14"/>
      <c r="F62" s="14"/>
    </row>
    <row r="63" spans="1:6">
      <c r="A63" s="12" t="s">
        <v>55</v>
      </c>
      <c r="B63" s="23">
        <f>грбс!B63+'Свод посел'!B63</f>
        <v>209670</v>
      </c>
      <c r="C63" s="15">
        <f>грбс!C63+'Свод посел'!C63</f>
        <v>66600</v>
      </c>
      <c r="D63" s="15">
        <f>грбс!D63+'Свод посел'!D63</f>
        <v>61511.31</v>
      </c>
      <c r="E63" s="14"/>
      <c r="F63" s="14"/>
    </row>
    <row r="64" spans="1:6">
      <c r="A64" s="12" t="s">
        <v>32</v>
      </c>
      <c r="B64" s="23">
        <f>грбс!B64+'Свод посел'!B64</f>
        <v>6031411.1499999994</v>
      </c>
      <c r="C64" s="15">
        <f>грбс!C64+'Свод посел'!C64</f>
        <v>1815400</v>
      </c>
      <c r="D64" s="15">
        <f>грбс!D64+'Свод посел'!D64</f>
        <v>56151.77</v>
      </c>
      <c r="E64" s="14"/>
      <c r="F64" s="14"/>
    </row>
    <row r="65" spans="1:6">
      <c r="A65" s="17" t="s">
        <v>79</v>
      </c>
      <c r="B65" s="23">
        <f>грбс!B65+'Свод посел'!B65</f>
        <v>215192.40999999997</v>
      </c>
      <c r="C65" s="15">
        <f>грбс!C65+'Свод посел'!C65</f>
        <v>254500</v>
      </c>
      <c r="D65" s="15">
        <f>грбс!D65+'Свод посел'!D65</f>
        <v>19798.149999999998</v>
      </c>
      <c r="E65" s="14"/>
      <c r="F65" s="14"/>
    </row>
    <row r="66" spans="1:6">
      <c r="A66" s="12" t="s">
        <v>20</v>
      </c>
      <c r="B66" s="23">
        <f>грбс!B66+'Свод посел'!B66</f>
        <v>215192.40999999997</v>
      </c>
      <c r="C66" s="15">
        <f>грбс!C66+'Свод посел'!C66</f>
        <v>254500</v>
      </c>
      <c r="D66" s="15">
        <f>грбс!D66+'Свод посел'!D66</f>
        <v>19798.149999999998</v>
      </c>
      <c r="E66" s="14"/>
      <c r="F66" s="14"/>
    </row>
    <row r="67" spans="1:6">
      <c r="A67" s="12" t="s">
        <v>54</v>
      </c>
      <c r="B67" s="23">
        <f>грбс!B67+'Свод посел'!B67</f>
        <v>0</v>
      </c>
      <c r="C67" s="15">
        <f>грбс!C67+'Свод посел'!C67</f>
        <v>0</v>
      </c>
      <c r="D67" s="15">
        <f>грбс!D67+'Свод посел'!D67</f>
        <v>0</v>
      </c>
      <c r="E67" s="14"/>
      <c r="F67" s="14"/>
    </row>
    <row r="68" spans="1:6" ht="31.5">
      <c r="A68" s="18" t="s">
        <v>75</v>
      </c>
      <c r="B68" s="23">
        <f>грбс!B68+'Свод посел'!B68</f>
        <v>0</v>
      </c>
      <c r="C68" s="15">
        <f>грбс!C68+'Свод посел'!C68</f>
        <v>0</v>
      </c>
      <c r="D68" s="15">
        <f>грбс!D68+'Свод посел'!D68</f>
        <v>0</v>
      </c>
      <c r="E68" s="14"/>
      <c r="F68" s="14"/>
    </row>
    <row r="69" spans="1:6">
      <c r="A69" s="19" t="s">
        <v>76</v>
      </c>
      <c r="B69" s="23">
        <f>грбс!B69+'Свод посел'!B69</f>
        <v>0</v>
      </c>
      <c r="C69" s="15">
        <f>грбс!C69+'Свод посел'!C69</f>
        <v>0</v>
      </c>
      <c r="D69" s="15">
        <f>грбс!D69+'Свод посел'!D69</f>
        <v>0</v>
      </c>
      <c r="E69" s="14"/>
      <c r="F69" s="14"/>
    </row>
    <row r="70" spans="1:6" s="7" customFormat="1">
      <c r="A70" s="11" t="s">
        <v>33</v>
      </c>
      <c r="B70" s="23">
        <f>грбс!B70+'Свод посел'!B70</f>
        <v>2763680.3899999997</v>
      </c>
      <c r="C70" s="15">
        <f>грбс!C70+'Свод посел'!C70</f>
        <v>697400</v>
      </c>
      <c r="D70" s="15">
        <f>грбс!D70+'Свод посел'!D70</f>
        <v>20000</v>
      </c>
      <c r="E70" s="14"/>
      <c r="F70" s="14"/>
    </row>
    <row r="71" spans="1:6" s="7" customFormat="1" ht="31.5">
      <c r="A71" s="11" t="s">
        <v>85</v>
      </c>
      <c r="B71" s="23">
        <f>грбс!B71+'Свод посел'!B71</f>
        <v>234855.41</v>
      </c>
      <c r="C71" s="15">
        <f>грбс!C71+'Свод посел'!C71</f>
        <v>0</v>
      </c>
      <c r="D71" s="15">
        <f>грбс!D71+'Свод посел'!D71</f>
        <v>0</v>
      </c>
      <c r="E71" s="14"/>
      <c r="F71" s="14"/>
    </row>
    <row r="72" spans="1:6" s="7" customFormat="1" ht="31.5">
      <c r="A72" s="11" t="s">
        <v>86</v>
      </c>
      <c r="B72" s="23">
        <f>грбс!B72+'Свод посел'!B72</f>
        <v>1874462.75</v>
      </c>
      <c r="C72" s="15">
        <f>грбс!C72+'Свод посел'!C72</f>
        <v>0</v>
      </c>
      <c r="D72" s="15">
        <f>грбс!D72+'Свод посел'!D72</f>
        <v>0</v>
      </c>
      <c r="E72" s="14"/>
      <c r="F72" s="14"/>
    </row>
    <row r="73" spans="1:6" s="7" customFormat="1">
      <c r="A73" s="11" t="s">
        <v>88</v>
      </c>
      <c r="B73" s="23">
        <f>грбс!B73+'Свод посел'!B73</f>
        <v>10000</v>
      </c>
      <c r="C73" s="15">
        <f>грбс!C73+'Свод посел'!C73</f>
        <v>60000</v>
      </c>
      <c r="D73" s="15">
        <f>грбс!D73+'Свод посел'!D73</f>
        <v>20000</v>
      </c>
      <c r="E73" s="14"/>
      <c r="F73" s="14"/>
    </row>
    <row r="74" spans="1:6" s="7" customFormat="1">
      <c r="A74" s="11" t="s">
        <v>89</v>
      </c>
      <c r="B74" s="23">
        <f>грбс!B74+'Свод посел'!B74</f>
        <v>260488.92</v>
      </c>
      <c r="C74" s="15">
        <f>грбс!C74+'Свод посел'!C74</f>
        <v>204900</v>
      </c>
      <c r="D74" s="15">
        <f>грбс!D74+'Свод посел'!D74</f>
        <v>0</v>
      </c>
      <c r="E74" s="14"/>
      <c r="F74" s="14"/>
    </row>
    <row r="75" spans="1:6" s="7" customFormat="1">
      <c r="A75" s="10" t="s">
        <v>90</v>
      </c>
      <c r="B75" s="23">
        <f>грбс!B75+'Свод посел'!B75</f>
        <v>29000</v>
      </c>
      <c r="C75" s="15">
        <f>грбс!C75+'Свод посел'!C75</f>
        <v>180000</v>
      </c>
      <c r="D75" s="15">
        <f>грбс!D75+'Свод посел'!D75</f>
        <v>0</v>
      </c>
      <c r="E75" s="14"/>
      <c r="F75" s="14"/>
    </row>
    <row r="76" spans="1:6" s="7" customFormat="1">
      <c r="A76" s="10" t="s">
        <v>91</v>
      </c>
      <c r="B76" s="23">
        <f>грбс!B76+'Свод посел'!B76</f>
        <v>231488.92</v>
      </c>
      <c r="C76" s="15">
        <f>грбс!C76+'Свод посел'!C76</f>
        <v>24900</v>
      </c>
      <c r="D76" s="15">
        <f>грбс!D76+'Свод посел'!D76</f>
        <v>0</v>
      </c>
      <c r="E76" s="14"/>
      <c r="F76" s="14"/>
    </row>
    <row r="77" spans="1:6">
      <c r="A77" s="20" t="s">
        <v>93</v>
      </c>
      <c r="B77" s="23">
        <f>грбс!B77+'Свод посел'!B77</f>
        <v>382380</v>
      </c>
      <c r="C77" s="15">
        <f>грбс!C77+'Свод посел'!C77</f>
        <v>432500</v>
      </c>
      <c r="D77" s="15">
        <f>грбс!D77+'Свод посел'!D77</f>
        <v>0</v>
      </c>
      <c r="E77" s="14"/>
      <c r="F77" s="14"/>
    </row>
    <row r="78" spans="1:6">
      <c r="A78" s="12" t="s">
        <v>92</v>
      </c>
      <c r="B78" s="23">
        <f>грбс!B78+'Свод посел'!B78</f>
        <v>350000</v>
      </c>
      <c r="C78" s="15">
        <f>грбс!C78+'Свод посел'!C78</f>
        <v>392500</v>
      </c>
      <c r="D78" s="15">
        <f>грбс!D78+'Свод посел'!D78</f>
        <v>0</v>
      </c>
      <c r="E78" s="14"/>
      <c r="F78" s="14"/>
    </row>
    <row r="79" spans="1:6">
      <c r="A79" s="12" t="s">
        <v>91</v>
      </c>
      <c r="B79" s="23">
        <f>грбс!B79+'Свод посел'!B79</f>
        <v>32380</v>
      </c>
      <c r="C79" s="15">
        <f>грбс!C79+'Свод посел'!C79</f>
        <v>40000</v>
      </c>
      <c r="D79" s="15">
        <f>грбс!D79+'Свод посел'!D79</f>
        <v>0</v>
      </c>
      <c r="E79" s="14"/>
      <c r="F79" s="14"/>
    </row>
    <row r="80" spans="1:6">
      <c r="A80" s="11" t="s">
        <v>80</v>
      </c>
      <c r="B80" s="23">
        <f>грбс!B80+'Свод посел'!B80</f>
        <v>444694</v>
      </c>
      <c r="C80" s="15">
        <f>грбс!C80+'Свод посел'!C80</f>
        <v>371000</v>
      </c>
      <c r="D80" s="15">
        <f>грбс!D80+'Свод посел'!D80</f>
        <v>0</v>
      </c>
      <c r="E80" s="14"/>
      <c r="F80" s="14"/>
    </row>
    <row r="81" spans="1:6">
      <c r="A81" s="11" t="s">
        <v>81</v>
      </c>
      <c r="B81" s="23">
        <f>грбс!B81+'Свод посел'!B81</f>
        <v>0</v>
      </c>
      <c r="C81" s="15">
        <f>грбс!C81+'Свод посел'!C81</f>
        <v>0</v>
      </c>
      <c r="D81" s="15">
        <f>грбс!D81+'Свод посел'!D81</f>
        <v>0</v>
      </c>
      <c r="E81" s="14"/>
      <c r="F81" s="14"/>
    </row>
    <row r="82" spans="1:6" ht="31.5">
      <c r="A82" s="11" t="s">
        <v>82</v>
      </c>
      <c r="B82" s="23">
        <f>грбс!B82+'Свод посел'!B82</f>
        <v>5060277.88</v>
      </c>
      <c r="C82" s="15">
        <f>грбс!C82+'Свод посел'!C82</f>
        <v>5074000</v>
      </c>
      <c r="D82" s="15">
        <f>грбс!D82+'Свод посел'!D82</f>
        <v>66602</v>
      </c>
      <c r="E82" s="14"/>
      <c r="F82" s="14"/>
    </row>
    <row r="83" spans="1:6">
      <c r="A83" s="10" t="s">
        <v>1</v>
      </c>
      <c r="B83" s="23">
        <f>грбс!B83+'Свод посел'!B83</f>
        <v>1272920.6500000001</v>
      </c>
      <c r="C83" s="15">
        <f>грбс!C83+'Свод посел'!C83</f>
        <v>1450000</v>
      </c>
      <c r="D83" s="15">
        <f>грбс!D83+'Свод посел'!D83</f>
        <v>18642</v>
      </c>
      <c r="E83" s="14"/>
      <c r="F83" s="14"/>
    </row>
    <row r="84" spans="1:6">
      <c r="A84" s="10" t="s">
        <v>40</v>
      </c>
      <c r="B84" s="23">
        <f>грбс!B84+'Свод посел'!B84</f>
        <v>0</v>
      </c>
      <c r="C84" s="15">
        <f>грбс!C84+'Свод посел'!C84</f>
        <v>0</v>
      </c>
      <c r="D84" s="15">
        <f>грбс!D84+'Свод посел'!D84</f>
        <v>0</v>
      </c>
      <c r="E84" s="14"/>
      <c r="F84" s="14"/>
    </row>
    <row r="85" spans="1:6">
      <c r="A85" s="10" t="s">
        <v>0</v>
      </c>
      <c r="B85" s="23">
        <f>грбс!B85+'Свод посел'!B85</f>
        <v>162741.69</v>
      </c>
      <c r="C85" s="15">
        <f>грбс!C85+'Свод посел'!C85</f>
        <v>232700</v>
      </c>
      <c r="D85" s="15">
        <f>грбс!D85+'Свод посел'!D85</f>
        <v>810</v>
      </c>
      <c r="E85" s="14"/>
      <c r="F85" s="14"/>
    </row>
    <row r="86" spans="1:6">
      <c r="A86" s="10" t="s">
        <v>2</v>
      </c>
      <c r="B86" s="23">
        <f>грбс!B86+'Свод посел'!B86</f>
        <v>2037671.54</v>
      </c>
      <c r="C86" s="15">
        <f>грбс!C86+'Свод посел'!C86</f>
        <v>2354700</v>
      </c>
      <c r="D86" s="15">
        <f>грбс!D86+'Свод посел'!D86</f>
        <v>37460</v>
      </c>
      <c r="E86" s="14"/>
      <c r="F86" s="14"/>
    </row>
    <row r="87" spans="1:6" ht="31.5">
      <c r="A87" s="12" t="s">
        <v>83</v>
      </c>
      <c r="B87" s="23">
        <f>грбс!B87+'Свод посел'!B87</f>
        <v>0</v>
      </c>
      <c r="C87" s="15">
        <f>грбс!C87+'Свод посел'!C87</f>
        <v>0</v>
      </c>
      <c r="D87" s="15">
        <f>грбс!D87+'Свод посел'!D87</f>
        <v>0</v>
      </c>
      <c r="E87" s="14"/>
      <c r="F87" s="14"/>
    </row>
    <row r="88" spans="1:6">
      <c r="A88" s="12" t="s">
        <v>84</v>
      </c>
      <c r="B88" s="23">
        <f>грбс!B88+'Свод посел'!B88</f>
        <v>1586944</v>
      </c>
      <c r="C88" s="15">
        <f>грбс!C88+'Свод посел'!C88</f>
        <v>1036600</v>
      </c>
      <c r="D88" s="15">
        <f>грбс!D88+'Свод посел'!D88</f>
        <v>9690</v>
      </c>
      <c r="E88" s="14"/>
      <c r="F88" s="14"/>
    </row>
    <row r="89" spans="1:6" ht="31.5">
      <c r="A89" s="20" t="s">
        <v>87</v>
      </c>
      <c r="B89" s="23">
        <f>грбс!B89+'Свод посел'!B89</f>
        <v>144734.69</v>
      </c>
      <c r="C89" s="15">
        <f>грбс!C89+'Свод посел'!C89</f>
        <v>209400</v>
      </c>
      <c r="D89" s="15">
        <f>грбс!D89+'Свод посел'!D89</f>
        <v>0</v>
      </c>
      <c r="E89" s="14"/>
      <c r="F89" s="14"/>
    </row>
    <row r="90" spans="1:6">
      <c r="A90" s="12" t="s">
        <v>6</v>
      </c>
      <c r="B90" s="23">
        <f>грбс!B90+'Свод посел'!B90</f>
        <v>49675</v>
      </c>
      <c r="C90" s="15">
        <f>грбс!C90+'Свод посел'!C90</f>
        <v>114300</v>
      </c>
      <c r="D90" s="15">
        <f>грбс!D90+'Свод посел'!D90</f>
        <v>0</v>
      </c>
      <c r="E90" s="14"/>
      <c r="F90" s="14"/>
    </row>
    <row r="91" spans="1:6">
      <c r="A91" s="12" t="s">
        <v>5</v>
      </c>
      <c r="B91" s="23">
        <f>грбс!B91+'Свод посел'!B91</f>
        <v>95059.69</v>
      </c>
      <c r="C91" s="15">
        <f>грбс!C91+'Свод посел'!C91</f>
        <v>95100</v>
      </c>
      <c r="D91" s="15">
        <f>грбс!D91+'Свод посел'!D91</f>
        <v>0</v>
      </c>
      <c r="E91" s="14"/>
      <c r="F91" s="14"/>
    </row>
    <row r="92" spans="1:6" ht="47.25">
      <c r="A92" s="11" t="s">
        <v>77</v>
      </c>
      <c r="B92" s="23">
        <f>грбс!B92+'Свод посел'!B92</f>
        <v>0</v>
      </c>
      <c r="C92" s="15">
        <f>грбс!C92+'Свод посел'!C92</f>
        <v>74500</v>
      </c>
      <c r="D92" s="15">
        <f>грбс!D92+'Свод посел'!D92</f>
        <v>0</v>
      </c>
      <c r="E92" s="14"/>
      <c r="F92" s="14"/>
    </row>
    <row r="93" spans="1:6">
      <c r="A93" s="12" t="s">
        <v>19</v>
      </c>
      <c r="B93" s="23">
        <f>грбс!B93+'Свод посел'!B93</f>
        <v>0</v>
      </c>
      <c r="C93" s="15">
        <f>грбс!C93+'Свод посел'!C93</f>
        <v>74500</v>
      </c>
      <c r="D93" s="15">
        <f>грбс!D93+'Свод посел'!D93</f>
        <v>0</v>
      </c>
      <c r="E93" s="14"/>
      <c r="F93" s="14"/>
    </row>
    <row r="94" spans="1:6" ht="47.25">
      <c r="A94" s="11" t="s">
        <v>78</v>
      </c>
      <c r="B94" s="23">
        <f>грбс!B94+'Свод посел'!B94</f>
        <v>3515692.46</v>
      </c>
      <c r="C94" s="15">
        <f>грбс!C94+'Свод посел'!C94</f>
        <v>3832600</v>
      </c>
      <c r="D94" s="15">
        <f>грбс!D94+'Свод посел'!D94</f>
        <v>153275.97</v>
      </c>
      <c r="E94" s="14"/>
      <c r="F94" s="14"/>
    </row>
    <row r="95" spans="1:6">
      <c r="A95" s="12" t="s">
        <v>19</v>
      </c>
      <c r="B95" s="23">
        <f>грбс!B95+'Свод посел'!B95</f>
        <v>3515692.46</v>
      </c>
      <c r="C95" s="15">
        <f>грбс!C95+'Свод посел'!C95</f>
        <v>3832600</v>
      </c>
      <c r="D95" s="15">
        <f>грбс!D95+'Свод посел'!D95</f>
        <v>153275.97</v>
      </c>
      <c r="E95" s="14"/>
      <c r="F95" s="14"/>
    </row>
    <row r="96" spans="1:6">
      <c r="A96" s="11" t="s">
        <v>64</v>
      </c>
      <c r="B96" s="23">
        <f>грбс!B96+'Свод посел'!B96</f>
        <v>1083247.3999999999</v>
      </c>
      <c r="C96" s="15">
        <f>грбс!C96+'Свод посел'!C96</f>
        <v>1129300</v>
      </c>
      <c r="D96" s="15">
        <f>грбс!D96+'Свод посел'!D96</f>
        <v>0</v>
      </c>
      <c r="E96" s="14"/>
      <c r="F96" s="14"/>
    </row>
    <row r="97" spans="1:6" ht="31.5">
      <c r="A97" s="11" t="s">
        <v>65</v>
      </c>
      <c r="B97" s="23">
        <f>грбс!B97+'Свод посел'!B97</f>
        <v>57983318.169999994</v>
      </c>
      <c r="C97" s="15">
        <f>грбс!C97+'Свод посел'!C97</f>
        <v>44035596.409999996</v>
      </c>
      <c r="D97" s="15">
        <f>грбс!D97+'Свод посел'!D97</f>
        <v>4636878.7399999993</v>
      </c>
      <c r="E97" s="14"/>
      <c r="F97" s="14"/>
    </row>
    <row r="98" spans="1:6" s="7" customFormat="1">
      <c r="A98" s="9" t="s">
        <v>7</v>
      </c>
      <c r="B98" s="23">
        <f>грбс!B98+'Свод посел'!B98</f>
        <v>962863.48</v>
      </c>
      <c r="C98" s="15">
        <f>грбс!C98+'Свод посел'!C98</f>
        <v>549726</v>
      </c>
      <c r="D98" s="15">
        <f>грбс!D98+'Свод посел'!D98</f>
        <v>62712.2</v>
      </c>
      <c r="E98" s="14"/>
      <c r="F98" s="14"/>
    </row>
    <row r="99" spans="1:6">
      <c r="A99" s="10" t="s">
        <v>39</v>
      </c>
      <c r="B99" s="23">
        <f>грбс!B99+'Свод посел'!B99</f>
        <v>0</v>
      </c>
      <c r="C99" s="15">
        <f>грбс!C99+'Свод посел'!C99</f>
        <v>0</v>
      </c>
      <c r="D99" s="15">
        <f>грбс!D99+'Свод посел'!D99</f>
        <v>0</v>
      </c>
      <c r="E99" s="14"/>
      <c r="F99" s="14"/>
    </row>
    <row r="100" spans="1:6">
      <c r="A100" s="10" t="s">
        <v>41</v>
      </c>
      <c r="B100" s="23">
        <f>грбс!B100+'Свод посел'!B100</f>
        <v>0</v>
      </c>
      <c r="C100" s="15">
        <f>грбс!C100+'Свод посел'!C100</f>
        <v>0</v>
      </c>
      <c r="D100" s="15">
        <f>грбс!D100+'Свод посел'!D100</f>
        <v>0</v>
      </c>
      <c r="E100" s="14"/>
      <c r="F100" s="14"/>
    </row>
    <row r="101" spans="1:6">
      <c r="A101" s="10" t="s">
        <v>9</v>
      </c>
      <c r="B101" s="23">
        <f>грбс!B101+'Свод посел'!B101</f>
        <v>962863.48</v>
      </c>
      <c r="C101" s="15">
        <f>грбс!C101+'Свод посел'!C101</f>
        <v>549726</v>
      </c>
      <c r="D101" s="15">
        <f>грбс!D101+'Свод посел'!D101</f>
        <v>62712.2</v>
      </c>
      <c r="E101" s="14"/>
      <c r="F101" s="14"/>
    </row>
    <row r="102" spans="1:6" s="7" customFormat="1">
      <c r="A102" s="11" t="s">
        <v>38</v>
      </c>
      <c r="B102" s="23">
        <f>грбс!B102+'Свод посел'!B102</f>
        <v>462000</v>
      </c>
      <c r="C102" s="15">
        <f>грбс!C102+'Свод посел'!C102</f>
        <v>491200</v>
      </c>
      <c r="D102" s="15">
        <f>грбс!D102+'Свод посел'!D102</f>
        <v>0</v>
      </c>
      <c r="E102" s="14"/>
      <c r="F102" s="14"/>
    </row>
    <row r="103" spans="1:6">
      <c r="A103" s="10" t="s">
        <v>66</v>
      </c>
      <c r="B103" s="23">
        <f>грбс!B103+'Свод посел'!B103</f>
        <v>462000</v>
      </c>
      <c r="C103" s="15">
        <f>грбс!C103+'Свод посел'!C103</f>
        <v>491200</v>
      </c>
      <c r="D103" s="15">
        <f>грбс!D103+'Свод посел'!D103</f>
        <v>0</v>
      </c>
      <c r="E103" s="14"/>
      <c r="F103" s="14"/>
    </row>
    <row r="104" spans="1:6" s="7" customFormat="1">
      <c r="A104" s="9" t="s">
        <v>10</v>
      </c>
      <c r="B104" s="23">
        <f>грбс!B104+'Свод посел'!B104</f>
        <v>14101419.639999999</v>
      </c>
      <c r="C104" s="15">
        <f>грбс!C104+'Свод посел'!C104</f>
        <v>9199690.2899999991</v>
      </c>
      <c r="D104" s="15">
        <f>грбс!D104+'Свод посел'!D104</f>
        <v>423889.85</v>
      </c>
      <c r="E104" s="14"/>
      <c r="F104" s="14"/>
    </row>
    <row r="105" spans="1:6" s="7" customFormat="1" ht="18.75" customHeight="1">
      <c r="A105" s="10" t="s">
        <v>56</v>
      </c>
      <c r="B105" s="23">
        <f>грбс!B105+'Свод посел'!B105</f>
        <v>6658687.8899999997</v>
      </c>
      <c r="C105" s="15">
        <f>грбс!C105+'Свод посел'!C105</f>
        <v>2810300</v>
      </c>
      <c r="D105" s="15">
        <f>грбс!D105+'Свод посел'!D105</f>
        <v>125510</v>
      </c>
      <c r="E105" s="14"/>
      <c r="F105" s="14"/>
    </row>
    <row r="106" spans="1:6" s="7" customFormat="1">
      <c r="A106" s="10" t="s">
        <v>57</v>
      </c>
      <c r="B106" s="23">
        <f>грбс!B106+'Свод посел'!B106</f>
        <v>497945.04</v>
      </c>
      <c r="C106" s="15">
        <f>грбс!C106+'Свод посел'!C106</f>
        <v>594500</v>
      </c>
      <c r="D106" s="15">
        <f>грбс!D106+'Свод посел'!D106</f>
        <v>3550</v>
      </c>
      <c r="E106" s="14"/>
      <c r="F106" s="14"/>
    </row>
    <row r="107" spans="1:6">
      <c r="A107" s="10" t="s">
        <v>11</v>
      </c>
      <c r="B107" s="23">
        <f>грбс!B107+'Свод посел'!B107</f>
        <v>2411676.4000000004</v>
      </c>
      <c r="C107" s="15">
        <f>грбс!C107+'Свод посел'!C107</f>
        <v>2018300</v>
      </c>
      <c r="D107" s="15">
        <f>грбс!D107+'Свод посел'!D107</f>
        <v>212086.36999999997</v>
      </c>
      <c r="E107" s="14"/>
      <c r="F107" s="14"/>
    </row>
    <row r="108" spans="1:6">
      <c r="A108" s="10" t="s">
        <v>43</v>
      </c>
      <c r="B108" s="23">
        <f>грбс!B108+'Свод посел'!B108</f>
        <v>0</v>
      </c>
      <c r="C108" s="15">
        <f>грбс!C108+'Свод посел'!C108</f>
        <v>0</v>
      </c>
      <c r="D108" s="15">
        <f>грбс!D108+'Свод посел'!D108</f>
        <v>0</v>
      </c>
      <c r="E108" s="14"/>
      <c r="F108" s="14"/>
    </row>
    <row r="109" spans="1:6">
      <c r="A109" s="10" t="s">
        <v>25</v>
      </c>
      <c r="B109" s="23">
        <f>грбс!B109+'Свод посел'!B109</f>
        <v>0</v>
      </c>
      <c r="C109" s="15">
        <f>грбс!C109+'Свод посел'!C109</f>
        <v>0</v>
      </c>
      <c r="D109" s="15">
        <f>грбс!D109+'Свод посел'!D109</f>
        <v>0</v>
      </c>
      <c r="E109" s="14"/>
      <c r="F109" s="14"/>
    </row>
    <row r="110" spans="1:6" ht="31.5">
      <c r="A110" s="12" t="s">
        <v>12</v>
      </c>
      <c r="B110" s="23">
        <f>грбс!B110+'Свод посел'!B110</f>
        <v>1764431.2</v>
      </c>
      <c r="C110" s="15">
        <f>грбс!C110+'Свод посел'!C110</f>
        <v>913200</v>
      </c>
      <c r="D110" s="15">
        <f>грбс!D110+'Свод посел'!D110</f>
        <v>8050</v>
      </c>
      <c r="E110" s="14"/>
      <c r="F110" s="14"/>
    </row>
    <row r="111" spans="1:6">
      <c r="A111" s="12" t="s">
        <v>13</v>
      </c>
      <c r="B111" s="23">
        <f>грбс!B111+'Свод посел'!B111</f>
        <v>1379957.48</v>
      </c>
      <c r="C111" s="15">
        <f>грбс!C111+'Свод посел'!C111</f>
        <v>1132100</v>
      </c>
      <c r="D111" s="15">
        <f>грбс!D111+'Свод посел'!D111</f>
        <v>0</v>
      </c>
      <c r="E111" s="14"/>
      <c r="F111" s="14"/>
    </row>
    <row r="112" spans="1:6">
      <c r="A112" s="12" t="s">
        <v>14</v>
      </c>
      <c r="B112" s="23">
        <f>грбс!B112+'Свод посел'!B112</f>
        <v>198710</v>
      </c>
      <c r="C112" s="15">
        <f>грбс!C112+'Свод посел'!C112</f>
        <v>201650</v>
      </c>
      <c r="D112" s="15">
        <f>грбс!D112+'Свод посел'!D112</f>
        <v>8750</v>
      </c>
      <c r="E112" s="14"/>
      <c r="F112" s="14"/>
    </row>
    <row r="113" spans="1:6">
      <c r="A113" s="12" t="s">
        <v>45</v>
      </c>
      <c r="B113" s="23">
        <f>грбс!B113+'Свод посел'!B113</f>
        <v>72008.28</v>
      </c>
      <c r="C113" s="15">
        <f>грбс!C113+'Свод посел'!C113</f>
        <v>26400</v>
      </c>
      <c r="D113" s="15">
        <f>грбс!D113+'Свод посел'!D113</f>
        <v>1750</v>
      </c>
      <c r="E113" s="14"/>
      <c r="F113" s="14"/>
    </row>
    <row r="114" spans="1:6">
      <c r="A114" s="12" t="s">
        <v>15</v>
      </c>
      <c r="B114" s="23">
        <f>грбс!B114+'Свод посел'!B114</f>
        <v>0</v>
      </c>
      <c r="C114" s="15">
        <f>грбс!C114+'Свод посел'!C114</f>
        <v>3000</v>
      </c>
      <c r="D114" s="15">
        <f>грбс!D114+'Свод посел'!D114</f>
        <v>0</v>
      </c>
      <c r="E114" s="14"/>
      <c r="F114" s="14"/>
    </row>
    <row r="115" spans="1:6">
      <c r="A115" s="12" t="s">
        <v>16</v>
      </c>
      <c r="B115" s="23">
        <f>грбс!B115+'Свод посел'!B115</f>
        <v>61995</v>
      </c>
      <c r="C115" s="15">
        <f>грбс!C115+'Свод посел'!C115</f>
        <v>76000</v>
      </c>
      <c r="D115" s="15">
        <f>грбс!D115+'Свод посел'!D115</f>
        <v>0</v>
      </c>
      <c r="E115" s="14"/>
      <c r="F115" s="14"/>
    </row>
    <row r="116" spans="1:6">
      <c r="A116" s="12" t="s">
        <v>4</v>
      </c>
      <c r="B116" s="23">
        <f>грбс!B116+'Свод посел'!B116</f>
        <v>52287.78</v>
      </c>
      <c r="C116" s="15">
        <f>грбс!C116+'Свод посел'!C116</f>
        <v>9500</v>
      </c>
      <c r="D116" s="15">
        <f>грбс!D116+'Свод посел'!D116</f>
        <v>0</v>
      </c>
      <c r="E116" s="14"/>
      <c r="F116" s="14"/>
    </row>
    <row r="117" spans="1:6">
      <c r="A117" s="13" t="s">
        <v>61</v>
      </c>
      <c r="B117" s="23">
        <f>грбс!B117+'Свод посел'!B117</f>
        <v>16183.73</v>
      </c>
      <c r="C117" s="15">
        <f>грбс!C117+'Свод посел'!C117</f>
        <v>0</v>
      </c>
      <c r="D117" s="15">
        <f>грбс!D117+'Свод посел'!D117</f>
        <v>0</v>
      </c>
      <c r="E117" s="14"/>
      <c r="F117" s="14"/>
    </row>
    <row r="118" spans="1:6">
      <c r="A118" s="12" t="s">
        <v>63</v>
      </c>
      <c r="B118" s="23">
        <f>грбс!B118+'Свод посел'!B118</f>
        <v>0</v>
      </c>
      <c r="C118" s="15">
        <f>грбс!C118+'Свод посел'!C118</f>
        <v>46000</v>
      </c>
      <c r="D118" s="15">
        <f>грбс!D118+'Свод посел'!D118</f>
        <v>0</v>
      </c>
      <c r="E118" s="14"/>
      <c r="F118" s="14"/>
    </row>
    <row r="119" spans="1:6">
      <c r="A119" s="13" t="s">
        <v>3</v>
      </c>
      <c r="B119" s="23">
        <f>грбс!B119+'Свод посел'!B119</f>
        <v>987536.84000000008</v>
      </c>
      <c r="C119" s="15">
        <f>грбс!C119+'Свод посел'!C119</f>
        <v>1368740.29</v>
      </c>
      <c r="D119" s="15">
        <f>грбс!D119+'Свод посел'!D119</f>
        <v>64193.479999999996</v>
      </c>
      <c r="E119" s="14"/>
      <c r="F119" s="14"/>
    </row>
    <row r="120" spans="1:6" s="7" customFormat="1" ht="31.5">
      <c r="A120" s="9" t="s">
        <v>17</v>
      </c>
      <c r="B120" s="23">
        <f>грбс!B120+'Свод посел'!B120</f>
        <v>29741003.309999999</v>
      </c>
      <c r="C120" s="15">
        <f>грбс!C120+'Свод посел'!C120</f>
        <v>22911569.949999999</v>
      </c>
      <c r="D120" s="15">
        <f>грбс!D120+'Свод посел'!D120</f>
        <v>905052.38</v>
      </c>
      <c r="E120" s="14"/>
      <c r="F120" s="14"/>
    </row>
    <row r="121" spans="1:6" s="7" customFormat="1" ht="17.25" customHeight="1">
      <c r="A121" s="12" t="s">
        <v>8</v>
      </c>
      <c r="B121" s="23">
        <f>грбс!B121+'Свод посел'!B121</f>
        <v>0</v>
      </c>
      <c r="C121" s="15">
        <f>грбс!C121+'Свод посел'!C121</f>
        <v>0</v>
      </c>
      <c r="D121" s="15">
        <f>грбс!D121+'Свод посел'!D121</f>
        <v>0</v>
      </c>
      <c r="E121" s="14"/>
      <c r="F121" s="14"/>
    </row>
    <row r="122" spans="1:6" s="7" customFormat="1">
      <c r="A122" s="12" t="s">
        <v>57</v>
      </c>
      <c r="B122" s="23">
        <f>грбс!B122+'Свод посел'!B122</f>
        <v>7683355.8899999997</v>
      </c>
      <c r="C122" s="15">
        <f>грбс!C122+'Свод посел'!C122</f>
        <v>8836600</v>
      </c>
      <c r="D122" s="15">
        <f>грбс!D122+'Свод посел'!D122</f>
        <v>0</v>
      </c>
      <c r="E122" s="14"/>
      <c r="F122" s="14"/>
    </row>
    <row r="123" spans="1:6">
      <c r="A123" s="12" t="s">
        <v>18</v>
      </c>
      <c r="B123" s="23">
        <f>грбс!B123+'Свод посел'!B123</f>
        <v>576</v>
      </c>
      <c r="C123" s="15">
        <f>грбс!C123+'Свод посел'!C123</f>
        <v>8000</v>
      </c>
      <c r="D123" s="15">
        <f>грбс!D123+'Свод посел'!D123</f>
        <v>0</v>
      </c>
      <c r="E123" s="14"/>
      <c r="F123" s="14"/>
    </row>
    <row r="124" spans="1:6">
      <c r="A124" s="12" t="s">
        <v>36</v>
      </c>
      <c r="B124" s="23">
        <f>грбс!B124+'Свод посел'!B124</f>
        <v>637650</v>
      </c>
      <c r="C124" s="15">
        <f>грбс!C124+'Свод посел'!C124</f>
        <v>18000</v>
      </c>
      <c r="D124" s="15">
        <f>грбс!D124+'Свод посел'!D124</f>
        <v>0</v>
      </c>
      <c r="E124" s="14"/>
      <c r="F124" s="14"/>
    </row>
    <row r="125" spans="1:6">
      <c r="A125" s="12" t="s">
        <v>37</v>
      </c>
      <c r="B125" s="23">
        <f>грбс!B125+'Свод посел'!B125</f>
        <v>1039090.6100000001</v>
      </c>
      <c r="C125" s="15">
        <f>грбс!C125+'Свод посел'!C125</f>
        <v>714500</v>
      </c>
      <c r="D125" s="15">
        <f>грбс!D125+'Свод посел'!D125</f>
        <v>104930</v>
      </c>
      <c r="E125" s="14"/>
      <c r="F125" s="14"/>
    </row>
    <row r="126" spans="1:6">
      <c r="A126" s="12" t="s">
        <v>21</v>
      </c>
      <c r="B126" s="23">
        <f>грбс!B126+'Свод посел'!B126</f>
        <v>335036.22000000003</v>
      </c>
      <c r="C126" s="15">
        <f>грбс!C126+'Свод посел'!C126</f>
        <v>140600</v>
      </c>
      <c r="D126" s="15">
        <f>грбс!D126+'Свод посел'!D126</f>
        <v>0</v>
      </c>
      <c r="E126" s="14"/>
      <c r="F126" s="14"/>
    </row>
    <row r="127" spans="1:6">
      <c r="A127" s="12" t="s">
        <v>22</v>
      </c>
      <c r="B127" s="23">
        <f>грбс!B127+'Свод посел'!B127</f>
        <v>0</v>
      </c>
      <c r="C127" s="15">
        <f>грбс!C127+'Свод посел'!C127</f>
        <v>0</v>
      </c>
      <c r="D127" s="15">
        <f>грбс!D127+'Свод посел'!D127</f>
        <v>0</v>
      </c>
      <c r="E127" s="14"/>
      <c r="F127" s="14"/>
    </row>
    <row r="128" spans="1:6">
      <c r="A128" s="12" t="s">
        <v>42</v>
      </c>
      <c r="B128" s="23">
        <f>грбс!B128+'Свод посел'!B128</f>
        <v>1690358.4</v>
      </c>
      <c r="C128" s="15">
        <f>грбс!C128+'Свод посел'!C128</f>
        <v>416056.37</v>
      </c>
      <c r="D128" s="15">
        <f>грбс!D128+'Свод посел'!D128</f>
        <v>5237.95</v>
      </c>
      <c r="E128" s="14"/>
      <c r="F128" s="14"/>
    </row>
    <row r="129" spans="1:6" ht="31.5">
      <c r="A129" s="12" t="s">
        <v>23</v>
      </c>
      <c r="B129" s="23">
        <f>грбс!B129+'Свод посел'!B129</f>
        <v>43774</v>
      </c>
      <c r="C129" s="15">
        <f>грбс!C129+'Свод посел'!C129</f>
        <v>0</v>
      </c>
      <c r="D129" s="15">
        <f>грбс!D129+'Свод посел'!D129</f>
        <v>0</v>
      </c>
      <c r="E129" s="14"/>
      <c r="F129" s="14"/>
    </row>
    <row r="130" spans="1:6">
      <c r="A130" s="12" t="s">
        <v>24</v>
      </c>
      <c r="B130" s="23">
        <f>грбс!B130+'Свод посел'!B130</f>
        <v>3273500</v>
      </c>
      <c r="C130" s="15">
        <f>грбс!C130+'Свод посел'!C130</f>
        <v>3358800</v>
      </c>
      <c r="D130" s="15">
        <f>грбс!D130+'Свод посел'!D130</f>
        <v>0</v>
      </c>
      <c r="E130" s="14"/>
      <c r="F130" s="14"/>
    </row>
    <row r="131" spans="1:6">
      <c r="A131" s="12" t="s">
        <v>46</v>
      </c>
      <c r="B131" s="23">
        <f>грбс!B131+'Свод посел'!B131</f>
        <v>0</v>
      </c>
      <c r="C131" s="15">
        <f>грбс!C131+'Свод посел'!C131</f>
        <v>0</v>
      </c>
      <c r="D131" s="15">
        <f>грбс!D131+'Свод посел'!D131</f>
        <v>0</v>
      </c>
      <c r="E131" s="14"/>
      <c r="F131" s="14"/>
    </row>
    <row r="132" spans="1:6">
      <c r="A132" s="12" t="s">
        <v>25</v>
      </c>
      <c r="B132" s="23">
        <f>грбс!B132+'Свод посел'!B132</f>
        <v>0</v>
      </c>
      <c r="C132" s="15">
        <f>грбс!C132+'Свод посел'!C132</f>
        <v>0</v>
      </c>
      <c r="D132" s="15">
        <f>грбс!D132+'Свод посел'!D132</f>
        <v>0</v>
      </c>
      <c r="E132" s="14"/>
      <c r="F132" s="14"/>
    </row>
    <row r="133" spans="1:6">
      <c r="A133" s="12" t="s">
        <v>26</v>
      </c>
      <c r="B133" s="23">
        <f>грбс!B133+'Свод посел'!B133</f>
        <v>0</v>
      </c>
      <c r="C133" s="15">
        <f>грбс!C133+'Свод посел'!C133</f>
        <v>0</v>
      </c>
      <c r="D133" s="15">
        <f>грбс!D133+'Свод посел'!D133</f>
        <v>0</v>
      </c>
      <c r="E133" s="14"/>
      <c r="F133" s="14"/>
    </row>
    <row r="134" spans="1:6">
      <c r="A134" s="12" t="s">
        <v>27</v>
      </c>
      <c r="B134" s="23">
        <f>грбс!B134+'Свод посел'!B134</f>
        <v>2024724.53</v>
      </c>
      <c r="C134" s="15">
        <f>грбс!C134+'Свод посел'!C134</f>
        <v>149900</v>
      </c>
      <c r="D134" s="15">
        <f>грбс!D134+'Свод посел'!D134</f>
        <v>0</v>
      </c>
      <c r="E134" s="14"/>
      <c r="F134" s="14"/>
    </row>
    <row r="135" spans="1:6" ht="31.5">
      <c r="A135" s="27" t="s">
        <v>56</v>
      </c>
      <c r="B135" s="23">
        <f>грбс!B135+'Свод посел'!B135</f>
        <v>783871.90999999992</v>
      </c>
      <c r="C135" s="15">
        <f>грбс!C135+'Свод посел'!C135</f>
        <v>314752</v>
      </c>
      <c r="D135" s="15">
        <f>грбс!D135+'Свод посел'!D135</f>
        <v>214966</v>
      </c>
      <c r="E135" s="14"/>
      <c r="F135" s="14"/>
    </row>
    <row r="136" spans="1:6">
      <c r="A136" s="12" t="s">
        <v>34</v>
      </c>
      <c r="B136" s="23">
        <f>грбс!B136+'Свод посел'!B136</f>
        <v>0</v>
      </c>
      <c r="C136" s="15">
        <f>грбс!C136+'Свод посел'!C136</f>
        <v>0</v>
      </c>
      <c r="D136" s="15">
        <f>грбс!D136+'Свод посел'!D136</f>
        <v>0</v>
      </c>
      <c r="E136" s="14"/>
      <c r="F136" s="14"/>
    </row>
    <row r="137" spans="1:6">
      <c r="A137" s="12" t="s">
        <v>30</v>
      </c>
      <c r="B137" s="23">
        <f>грбс!B137+'Свод посел'!B137</f>
        <v>0</v>
      </c>
      <c r="C137" s="15">
        <f>грбс!C137+'Свод посел'!C137</f>
        <v>0</v>
      </c>
      <c r="D137" s="15">
        <f>грбс!D137+'Свод посел'!D137</f>
        <v>0</v>
      </c>
      <c r="E137" s="14"/>
      <c r="F137" s="14"/>
    </row>
    <row r="138" spans="1:6">
      <c r="A138" s="12" t="s">
        <v>31</v>
      </c>
      <c r="B138" s="23">
        <f>грбс!B138+'Свод посел'!B138</f>
        <v>1368214.63</v>
      </c>
      <c r="C138" s="15">
        <f>грбс!C138+'Свод посел'!C138</f>
        <v>428000</v>
      </c>
      <c r="D138" s="15">
        <f>грбс!D138+'Свод посел'!D138</f>
        <v>0</v>
      </c>
      <c r="E138" s="14"/>
      <c r="F138" s="14"/>
    </row>
    <row r="139" spans="1:6">
      <c r="A139" s="12" t="s">
        <v>35</v>
      </c>
      <c r="B139" s="23">
        <f>грбс!B139+'Свод посел'!B139</f>
        <v>349940</v>
      </c>
      <c r="C139" s="15">
        <f>грбс!C139+'Свод посел'!C139</f>
        <v>0</v>
      </c>
      <c r="D139" s="15">
        <f>грбс!D139+'Свод посел'!D139</f>
        <v>0</v>
      </c>
      <c r="E139" s="14"/>
      <c r="F139" s="14"/>
    </row>
    <row r="140" spans="1:6">
      <c r="A140" s="12" t="s">
        <v>29</v>
      </c>
      <c r="B140" s="23">
        <f>грбс!B140+'Свод посел'!B140</f>
        <v>1378948.6099999999</v>
      </c>
      <c r="C140" s="15">
        <f>грбс!C140+'Свод посел'!C140</f>
        <v>1490300</v>
      </c>
      <c r="D140" s="15">
        <f>грбс!D140+'Свод посел'!D140</f>
        <v>82759.61</v>
      </c>
      <c r="E140" s="14"/>
      <c r="F140" s="14"/>
    </row>
    <row r="141" spans="1:6">
      <c r="A141" s="12" t="s">
        <v>53</v>
      </c>
      <c r="B141" s="23">
        <f>грбс!B141+'Свод посел'!B141</f>
        <v>0</v>
      </c>
      <c r="C141" s="15">
        <f>грбс!C141+'Свод посел'!C141</f>
        <v>40000</v>
      </c>
      <c r="D141" s="15">
        <f>грбс!D141+'Свод посел'!D141</f>
        <v>0</v>
      </c>
      <c r="E141" s="14"/>
      <c r="F141" s="14"/>
    </row>
    <row r="142" spans="1:6" ht="31.5">
      <c r="A142" s="12" t="s">
        <v>47</v>
      </c>
      <c r="B142" s="23">
        <f>грбс!B142+'Свод посел'!B142</f>
        <v>0</v>
      </c>
      <c r="C142" s="15">
        <f>грбс!C142+'Свод посел'!C142</f>
        <v>0</v>
      </c>
      <c r="D142" s="15">
        <f>грбс!D142+'Свод посел'!D142</f>
        <v>0</v>
      </c>
      <c r="E142" s="14"/>
      <c r="F142" s="14"/>
    </row>
    <row r="143" spans="1:6">
      <c r="A143" s="12" t="s">
        <v>48</v>
      </c>
      <c r="B143" s="23">
        <f>грбс!B143+'Свод посел'!B143</f>
        <v>0</v>
      </c>
      <c r="C143" s="15">
        <f>грбс!C143+'Свод посел'!C143</f>
        <v>0</v>
      </c>
      <c r="D143" s="15">
        <f>грбс!D143+'Свод посел'!D143</f>
        <v>0</v>
      </c>
      <c r="E143" s="14"/>
      <c r="F143" s="14"/>
    </row>
    <row r="144" spans="1:6">
      <c r="A144" s="12" t="s">
        <v>49</v>
      </c>
      <c r="B144" s="23">
        <f>грбс!B144+'Свод посел'!B144</f>
        <v>0</v>
      </c>
      <c r="C144" s="15">
        <f>грбс!C144+'Свод посел'!C144</f>
        <v>0</v>
      </c>
      <c r="D144" s="15">
        <f>грбс!D144+'Свод посел'!D144</f>
        <v>0</v>
      </c>
      <c r="E144" s="14"/>
      <c r="F144" s="14"/>
    </row>
    <row r="145" spans="1:6">
      <c r="A145" s="12" t="s">
        <v>52</v>
      </c>
      <c r="B145" s="23">
        <f>грбс!B145+'Свод посел'!B145</f>
        <v>0</v>
      </c>
      <c r="C145" s="15">
        <f>грбс!C145+'Свод посел'!C145</f>
        <v>0</v>
      </c>
      <c r="D145" s="15">
        <f>грбс!D145+'Свод посел'!D145</f>
        <v>0</v>
      </c>
      <c r="E145" s="14"/>
      <c r="F145" s="14"/>
    </row>
    <row r="146" spans="1:6" ht="31.5">
      <c r="A146" s="12" t="s">
        <v>50</v>
      </c>
      <c r="B146" s="23">
        <f>грбс!B146+'Свод посел'!B146</f>
        <v>0</v>
      </c>
      <c r="C146" s="15">
        <f>грбс!C146+'Свод посел'!C146</f>
        <v>0</v>
      </c>
      <c r="D146" s="15">
        <f>грбс!D146+'Свод посел'!D146</f>
        <v>0</v>
      </c>
      <c r="E146" s="14"/>
      <c r="F146" s="14"/>
    </row>
    <row r="147" spans="1:6">
      <c r="A147" s="12" t="s">
        <v>51</v>
      </c>
      <c r="B147" s="23">
        <f>грбс!B147+'Свод посел'!B147</f>
        <v>0</v>
      </c>
      <c r="C147" s="15">
        <f>грбс!C147+'Свод посел'!C147</f>
        <v>0</v>
      </c>
      <c r="D147" s="15">
        <f>грбс!D147+'Свод посел'!D147</f>
        <v>0</v>
      </c>
      <c r="E147" s="14"/>
      <c r="F147" s="14"/>
    </row>
    <row r="148" spans="1:6">
      <c r="A148" s="12" t="s">
        <v>44</v>
      </c>
      <c r="B148" s="23">
        <f>грбс!B148+'Свод посел'!B148</f>
        <v>6000</v>
      </c>
      <c r="C148" s="15">
        <f>грбс!C148+'Свод посел'!C148</f>
        <v>0</v>
      </c>
      <c r="D148" s="15">
        <f>грбс!D148+'Свод посел'!D148</f>
        <v>0</v>
      </c>
      <c r="E148" s="14"/>
      <c r="F148" s="14"/>
    </row>
    <row r="149" spans="1:6">
      <c r="A149" s="12" t="s">
        <v>62</v>
      </c>
      <c r="B149" s="23">
        <f>грбс!B149+'Свод посел'!B149</f>
        <v>0</v>
      </c>
      <c r="C149" s="15">
        <f>грбс!C149+'Свод посел'!C149</f>
        <v>0</v>
      </c>
      <c r="D149" s="15">
        <f>грбс!D149+'Свод посел'!D149</f>
        <v>0</v>
      </c>
      <c r="E149" s="14"/>
      <c r="F149" s="14"/>
    </row>
    <row r="150" spans="1:6">
      <c r="A150" s="12" t="s">
        <v>55</v>
      </c>
      <c r="B150" s="23">
        <f>грбс!B150+'Свод посел'!B150</f>
        <v>274774.92000000004</v>
      </c>
      <c r="C150" s="15">
        <f>грбс!C150+'Свод посел'!C150</f>
        <v>352200</v>
      </c>
      <c r="D150" s="15">
        <f>грбс!D150+'Свод посел'!D150</f>
        <v>0</v>
      </c>
      <c r="E150" s="14"/>
      <c r="F150" s="14"/>
    </row>
    <row r="151" spans="1:6">
      <c r="A151" s="12" t="s">
        <v>32</v>
      </c>
      <c r="B151" s="23">
        <f>грбс!B151+'Свод посел'!B151</f>
        <v>8851187.5899999999</v>
      </c>
      <c r="C151" s="15">
        <f>грбс!C151+'Свод посел'!C151</f>
        <v>6643861.5800000001</v>
      </c>
      <c r="D151" s="15">
        <f>грбс!D151+'Свод посел'!D151</f>
        <v>497158.82</v>
      </c>
      <c r="E151" s="14"/>
      <c r="F151" s="14"/>
    </row>
    <row r="152" spans="1:6">
      <c r="A152" s="17" t="s">
        <v>79</v>
      </c>
      <c r="B152" s="23">
        <f>грбс!B152+'Свод посел'!B152</f>
        <v>64984.38</v>
      </c>
      <c r="C152" s="15">
        <f>грбс!C152+'Свод посел'!C152</f>
        <v>459400</v>
      </c>
      <c r="D152" s="15">
        <f>грбс!D152+'Свод посел'!D152</f>
        <v>14025</v>
      </c>
      <c r="E152" s="14"/>
      <c r="F152" s="14"/>
    </row>
    <row r="153" spans="1:6">
      <c r="A153" s="12" t="s">
        <v>20</v>
      </c>
      <c r="B153" s="23">
        <f>грбс!B153+'Свод посел'!B153</f>
        <v>64984.38</v>
      </c>
      <c r="C153" s="15">
        <f>грбс!C153+'Свод посел'!C153</f>
        <v>459400</v>
      </c>
      <c r="D153" s="15">
        <f>грбс!D153+'Свод посел'!D153</f>
        <v>14025</v>
      </c>
      <c r="E153" s="14"/>
      <c r="F153" s="14"/>
    </row>
    <row r="154" spans="1:6">
      <c r="A154" s="12" t="s">
        <v>54</v>
      </c>
      <c r="B154" s="23">
        <f>грбс!B154+'Свод посел'!B154</f>
        <v>0</v>
      </c>
      <c r="C154" s="15">
        <f>грбс!C154+'Свод посел'!C154</f>
        <v>0</v>
      </c>
      <c r="D154" s="15">
        <f>грбс!D154+'Свод посел'!D154</f>
        <v>0</v>
      </c>
      <c r="E154" s="14"/>
      <c r="F154" s="14"/>
    </row>
    <row r="155" spans="1:6" ht="31.5">
      <c r="A155" s="18" t="s">
        <v>75</v>
      </c>
      <c r="B155" s="23">
        <f>грбс!B155+'Свод посел'!B155</f>
        <v>111373</v>
      </c>
      <c r="C155" s="15">
        <f>грбс!C155+'Свод посел'!C155</f>
        <v>0</v>
      </c>
      <c r="D155" s="15">
        <f>грбс!D155+'Свод посел'!D155</f>
        <v>0</v>
      </c>
      <c r="E155" s="14"/>
      <c r="F155" s="14"/>
    </row>
    <row r="156" spans="1:6">
      <c r="A156" s="12" t="s">
        <v>76</v>
      </c>
      <c r="B156" s="23">
        <f>грбс!B156+'Свод посел'!B156</f>
        <v>111373</v>
      </c>
      <c r="C156" s="15">
        <f>грбс!C156+'Свод посел'!C156</f>
        <v>0</v>
      </c>
      <c r="D156" s="15">
        <f>грбс!D156+'Свод посел'!D156</f>
        <v>0</v>
      </c>
      <c r="E156" s="14"/>
      <c r="F156" s="14"/>
    </row>
    <row r="157" spans="1:6" s="7" customFormat="1">
      <c r="A157" s="11" t="s">
        <v>33</v>
      </c>
      <c r="B157" s="23">
        <f>грбс!B157+'Свод посел'!B157</f>
        <v>1472153.02</v>
      </c>
      <c r="C157" s="15">
        <f>грбс!C157+'Свод посел'!C157</f>
        <v>183427.41</v>
      </c>
      <c r="D157" s="15">
        <f>грбс!D157+'Свод посел'!D157</f>
        <v>26977.22</v>
      </c>
      <c r="E157" s="14"/>
      <c r="F157" s="14"/>
    </row>
    <row r="158" spans="1:6" s="7" customFormat="1" ht="31.5">
      <c r="A158" s="11" t="s">
        <v>85</v>
      </c>
      <c r="B158" s="23">
        <f>грбс!B158+'Свод посел'!B158</f>
        <v>111426.15000000001</v>
      </c>
      <c r="C158" s="15">
        <f>грбс!C158+'Свод посел'!C158</f>
        <v>23420</v>
      </c>
      <c r="D158" s="15">
        <f>грбс!D158+'Свод посел'!D158</f>
        <v>20010.060000000001</v>
      </c>
      <c r="E158" s="14"/>
      <c r="F158" s="14"/>
    </row>
    <row r="159" spans="1:6" s="7" customFormat="1" ht="31.5">
      <c r="A159" s="11" t="s">
        <v>86</v>
      </c>
      <c r="B159" s="23">
        <f>грбс!B159+'Свод посел'!B159</f>
        <v>0</v>
      </c>
      <c r="C159" s="15">
        <f>грбс!C159+'Свод посел'!C159</f>
        <v>100</v>
      </c>
      <c r="D159" s="15">
        <f>грбс!D159+'Свод посел'!D159</f>
        <v>53.75</v>
      </c>
      <c r="E159" s="14"/>
      <c r="F159" s="14"/>
    </row>
    <row r="160" spans="1:6" s="7" customFormat="1">
      <c r="A160" s="11" t="s">
        <v>88</v>
      </c>
      <c r="B160" s="23">
        <f>грбс!B160+'Свод посел'!B160</f>
        <v>0</v>
      </c>
      <c r="C160" s="15">
        <f>грбс!C160+'Свод посел'!C160</f>
        <v>0</v>
      </c>
      <c r="D160" s="15">
        <f>грбс!D160+'Свод посел'!D160</f>
        <v>0</v>
      </c>
      <c r="E160" s="14"/>
      <c r="F160" s="14"/>
    </row>
    <row r="161" spans="1:6" s="7" customFormat="1">
      <c r="A161" s="11" t="s">
        <v>89</v>
      </c>
      <c r="B161" s="23">
        <f>грбс!B161+'Свод посел'!B161</f>
        <v>1309496.3799999999</v>
      </c>
      <c r="C161" s="15">
        <f>грбс!C161+'Свод посел'!C161</f>
        <v>159900</v>
      </c>
      <c r="D161" s="15">
        <f>грбс!D161+'Свод посел'!D161</f>
        <v>6906</v>
      </c>
      <c r="E161" s="14"/>
      <c r="F161" s="14"/>
    </row>
    <row r="162" spans="1:6" s="7" customFormat="1">
      <c r="A162" s="10" t="s">
        <v>90</v>
      </c>
      <c r="B162" s="23">
        <f>грбс!B162+'Свод посел'!B162</f>
        <v>0</v>
      </c>
      <c r="C162" s="15">
        <f>грбс!C162+'Свод посел'!C162</f>
        <v>0</v>
      </c>
      <c r="D162" s="15">
        <f>грбс!D162+'Свод посел'!D162</f>
        <v>0</v>
      </c>
      <c r="E162" s="14"/>
      <c r="F162" s="14"/>
    </row>
    <row r="163" spans="1:6" s="7" customFormat="1">
      <c r="A163" s="10" t="s">
        <v>91</v>
      </c>
      <c r="B163" s="23">
        <f>грбс!B163+'Свод посел'!B163</f>
        <v>1353226.8699999999</v>
      </c>
      <c r="C163" s="15">
        <f>грбс!C163+'Свод посел'!C163</f>
        <v>159907.41</v>
      </c>
      <c r="D163" s="15">
        <f>грбс!D163+'Свод посел'!D163</f>
        <v>6913.41</v>
      </c>
      <c r="E163" s="14"/>
      <c r="F163" s="14"/>
    </row>
    <row r="164" spans="1:6">
      <c r="A164" s="20" t="s">
        <v>93</v>
      </c>
      <c r="B164" s="23">
        <f>грбс!B164+'Свод посел'!B164</f>
        <v>7500</v>
      </c>
      <c r="C164" s="15">
        <f>грбс!C164+'Свод посел'!C164</f>
        <v>0</v>
      </c>
      <c r="D164" s="15">
        <f>грбс!D164+'Свод посел'!D164</f>
        <v>0</v>
      </c>
      <c r="E164" s="14"/>
      <c r="F164" s="14"/>
    </row>
    <row r="165" spans="1:6">
      <c r="A165" s="12" t="s">
        <v>92</v>
      </c>
      <c r="B165" s="23">
        <f>грбс!B165+'Свод посел'!B165</f>
        <v>0</v>
      </c>
      <c r="C165" s="15">
        <f>грбс!C165+'Свод посел'!C165</f>
        <v>0</v>
      </c>
      <c r="D165" s="15">
        <f>грбс!D165+'Свод посел'!D165</f>
        <v>0</v>
      </c>
      <c r="E165" s="14"/>
      <c r="F165" s="14"/>
    </row>
    <row r="166" spans="1:6">
      <c r="A166" s="12" t="s">
        <v>91</v>
      </c>
      <c r="B166" s="23">
        <f>грбс!B166+'Свод посел'!B166</f>
        <v>7500</v>
      </c>
      <c r="C166" s="15">
        <f>грбс!C166+'Свод посел'!C166</f>
        <v>0</v>
      </c>
      <c r="D166" s="15">
        <f>грбс!D166+'Свод посел'!D166</f>
        <v>0</v>
      </c>
      <c r="E166" s="14"/>
      <c r="F166" s="14"/>
    </row>
    <row r="167" spans="1:6">
      <c r="A167" s="11" t="s">
        <v>80</v>
      </c>
      <c r="B167" s="23">
        <f>грбс!B167+'Свод посел'!B167</f>
        <v>415822.61</v>
      </c>
      <c r="C167" s="15">
        <f>грбс!C167+'Свод посел'!C167</f>
        <v>645000</v>
      </c>
      <c r="D167" s="15">
        <f>грбс!D167+'Свод посел'!D167</f>
        <v>3192.5</v>
      </c>
      <c r="E167" s="14"/>
      <c r="F167" s="14"/>
    </row>
    <row r="168" spans="1:6">
      <c r="A168" s="11" t="s">
        <v>81</v>
      </c>
      <c r="B168" s="23">
        <f>грбс!B168+'Свод посел'!B168</f>
        <v>266244</v>
      </c>
      <c r="C168" s="15">
        <f>грбс!C168+'Свод посел'!C168</f>
        <v>61800</v>
      </c>
      <c r="D168" s="15">
        <f>грбс!D168+'Свод посел'!D168</f>
        <v>600</v>
      </c>
      <c r="E168" s="14"/>
      <c r="F168" s="14"/>
    </row>
    <row r="169" spans="1:6" ht="31.5">
      <c r="A169" s="11" t="s">
        <v>82</v>
      </c>
      <c r="B169" s="23">
        <f>грбс!B169+'Свод посел'!B169</f>
        <v>7997582.5899999999</v>
      </c>
      <c r="C169" s="15">
        <f>грбс!C169+'Свод посел'!C169</f>
        <v>8066182.7599999998</v>
      </c>
      <c r="D169" s="15">
        <f>грбс!D169+'Свод посел'!D169</f>
        <v>3142469.4499999997</v>
      </c>
      <c r="E169" s="14"/>
      <c r="F169" s="14"/>
    </row>
    <row r="170" spans="1:6">
      <c r="A170" s="10" t="s">
        <v>1</v>
      </c>
      <c r="B170" s="23">
        <f>грбс!B170+'Свод посел'!B170</f>
        <v>590418.23</v>
      </c>
      <c r="C170" s="15">
        <f>грбс!C170+'Свод посел'!C170</f>
        <v>586078</v>
      </c>
      <c r="D170" s="15">
        <f>грбс!D170+'Свод посел'!D170</f>
        <v>98233.950000000012</v>
      </c>
      <c r="E170" s="14"/>
      <c r="F170" s="14"/>
    </row>
    <row r="171" spans="1:6">
      <c r="A171" s="10" t="s">
        <v>40</v>
      </c>
      <c r="B171" s="23">
        <f>грбс!B171+'Свод посел'!B171</f>
        <v>112022.8</v>
      </c>
      <c r="C171" s="15">
        <f>грбс!C171+'Свод посел'!C171</f>
        <v>22500</v>
      </c>
      <c r="D171" s="15">
        <f>грбс!D171+'Свод посел'!D171</f>
        <v>22500</v>
      </c>
      <c r="E171" s="14"/>
      <c r="F171" s="14"/>
    </row>
    <row r="172" spans="1:6">
      <c r="A172" s="10" t="s">
        <v>0</v>
      </c>
      <c r="B172" s="23">
        <f>грбс!B172+'Свод посел'!B172</f>
        <v>2846872.9099999997</v>
      </c>
      <c r="C172" s="15">
        <f>грбс!C172+'Свод посел'!C172</f>
        <v>4378787.09</v>
      </c>
      <c r="D172" s="15">
        <f>грбс!D172+'Свод посел'!D172</f>
        <v>2835494.98</v>
      </c>
      <c r="E172" s="14"/>
      <c r="F172" s="14"/>
    </row>
    <row r="173" spans="1:6">
      <c r="A173" s="10" t="s">
        <v>2</v>
      </c>
      <c r="B173" s="23">
        <f>грбс!B173+'Свод посел'!B173</f>
        <v>3482671.67</v>
      </c>
      <c r="C173" s="15">
        <f>грбс!C173+'Свод посел'!C173</f>
        <v>1262130</v>
      </c>
      <c r="D173" s="15">
        <f>грбс!D173+'Свод посел'!D173</f>
        <v>123302.85</v>
      </c>
      <c r="E173" s="14"/>
      <c r="F173" s="14"/>
    </row>
    <row r="174" spans="1:6" ht="31.5">
      <c r="A174" s="12" t="s">
        <v>83</v>
      </c>
      <c r="B174" s="23">
        <f>грбс!B174+'Свод посел'!B174</f>
        <v>0</v>
      </c>
      <c r="C174" s="15">
        <f>грбс!C174+'Свод посел'!C174</f>
        <v>65227.67</v>
      </c>
      <c r="D174" s="15">
        <f>грбс!D174+'Свод посел'!D174</f>
        <v>28427.67</v>
      </c>
      <c r="E174" s="14"/>
      <c r="F174" s="14"/>
    </row>
    <row r="175" spans="1:6">
      <c r="A175" s="12" t="s">
        <v>84</v>
      </c>
      <c r="B175" s="23">
        <f>грбс!B175+'Свод посел'!B175</f>
        <v>965596.98</v>
      </c>
      <c r="C175" s="15">
        <f>грбс!C175+'Свод посел'!C175</f>
        <v>1751460</v>
      </c>
      <c r="D175" s="15">
        <f>грбс!D175+'Свод посел'!D175</f>
        <v>34510</v>
      </c>
      <c r="E175" s="14"/>
      <c r="F175" s="14"/>
    </row>
    <row r="176" spans="1:6" ht="31.5">
      <c r="A176" s="20" t="s">
        <v>87</v>
      </c>
      <c r="B176" s="23">
        <f>грбс!B176+'Свод посел'!B176</f>
        <v>110785</v>
      </c>
      <c r="C176" s="15">
        <f>грбс!C176+'Свод посел'!C176</f>
        <v>701000</v>
      </c>
      <c r="D176" s="15">
        <f>грбс!D176+'Свод посел'!D176</f>
        <v>9856.2000000000007</v>
      </c>
      <c r="E176" s="14"/>
      <c r="F176" s="14"/>
    </row>
    <row r="177" spans="1:6">
      <c r="A177" s="12" t="s">
        <v>6</v>
      </c>
      <c r="B177" s="23">
        <f>грбс!B177+'Свод посел'!B177</f>
        <v>4250</v>
      </c>
      <c r="C177" s="15">
        <f>грбс!C177+'Свод посел'!C177</f>
        <v>0</v>
      </c>
      <c r="D177" s="15">
        <f>грбс!D177+'Свод посел'!D177</f>
        <v>0</v>
      </c>
      <c r="E177" s="14"/>
      <c r="F177" s="14"/>
    </row>
    <row r="178" spans="1:6">
      <c r="A178" s="12" t="s">
        <v>5</v>
      </c>
      <c r="B178" s="23">
        <f>грбс!B178+'Свод посел'!B178</f>
        <v>100400</v>
      </c>
      <c r="C178" s="15">
        <f>грбс!C178+'Свод посел'!C178</f>
        <v>694000</v>
      </c>
      <c r="D178" s="15">
        <f>грбс!D178+'Свод посел'!D178</f>
        <v>9536.2000000000007</v>
      </c>
      <c r="E178" s="14"/>
      <c r="F178" s="14"/>
    </row>
    <row r="179" spans="1:6" ht="47.25">
      <c r="A179" s="11" t="s">
        <v>77</v>
      </c>
      <c r="B179" s="23">
        <f>грбс!B179+'Свод посел'!B179</f>
        <v>0</v>
      </c>
      <c r="C179" s="15">
        <f>грбс!C179+'Свод посел'!C179</f>
        <v>0</v>
      </c>
      <c r="D179" s="15">
        <f>грбс!D179+'Свод посел'!D179</f>
        <v>0</v>
      </c>
      <c r="E179" s="14"/>
      <c r="F179" s="14"/>
    </row>
    <row r="180" spans="1:6">
      <c r="A180" s="12" t="s">
        <v>19</v>
      </c>
      <c r="B180" s="23">
        <f>грбс!B180+'Свод посел'!B180</f>
        <v>0</v>
      </c>
      <c r="C180" s="15">
        <f>грбс!C180+'Свод посел'!C180</f>
        <v>0</v>
      </c>
      <c r="D180" s="15">
        <f>грбс!D180+'Свод посел'!D180</f>
        <v>0</v>
      </c>
      <c r="E180" s="14"/>
      <c r="F180" s="14"/>
    </row>
    <row r="181" spans="1:6" ht="47.25">
      <c r="A181" s="11" t="s">
        <v>78</v>
      </c>
      <c r="B181" s="23">
        <f>грбс!B181+'Свод посел'!B181</f>
        <v>2266907.33</v>
      </c>
      <c r="C181" s="15">
        <f>грбс!C181+'Свод посел'!C181</f>
        <v>766600</v>
      </c>
      <c r="D181" s="15">
        <f>грбс!D181+'Свод посел'!D181</f>
        <v>48103.94</v>
      </c>
      <c r="E181" s="14"/>
      <c r="F181" s="14"/>
    </row>
    <row r="182" spans="1:6">
      <c r="A182" s="12" t="s">
        <v>19</v>
      </c>
      <c r="B182" s="23">
        <f>грбс!B182+'Свод посел'!B182</f>
        <v>2266907.33</v>
      </c>
      <c r="C182" s="15">
        <f>грбс!C182+'Свод посел'!C182</f>
        <v>766600</v>
      </c>
      <c r="D182" s="15">
        <f>грбс!D182+'Свод посел'!D182</f>
        <v>48103.94</v>
      </c>
      <c r="E182" s="14"/>
      <c r="F182" s="14"/>
    </row>
    <row r="183" spans="1:6" ht="31.5" customHeight="1">
      <c r="A183" s="16" t="s">
        <v>74</v>
      </c>
      <c r="B183" s="23">
        <f>грбс!B183+'Свод посел'!B183</f>
        <v>10179.81</v>
      </c>
      <c r="C183" s="15">
        <f>грбс!C183+'Свод посел'!C183</f>
        <v>0</v>
      </c>
      <c r="D183" s="15">
        <f>грбс!D183+'Свод посел'!D183</f>
        <v>0</v>
      </c>
      <c r="E183" s="14"/>
    </row>
    <row r="184" spans="1:6">
      <c r="E184" s="14"/>
    </row>
    <row r="186" spans="1:6">
      <c r="A186" s="1" t="s">
        <v>68</v>
      </c>
      <c r="B186" s="75"/>
      <c r="C186" s="4" t="s">
        <v>112</v>
      </c>
    </row>
    <row r="187" spans="1:6">
      <c r="B187" s="76"/>
    </row>
    <row r="188" spans="1:6">
      <c r="A188" s="1" t="s">
        <v>67</v>
      </c>
      <c r="B188" s="75"/>
      <c r="C188" s="4" t="s">
        <v>113</v>
      </c>
    </row>
    <row r="189" spans="1:6">
      <c r="B189" s="76"/>
    </row>
    <row r="190" spans="1:6">
      <c r="A190" s="1" t="s">
        <v>114</v>
      </c>
      <c r="B190" s="75"/>
      <c r="C190" s="4" t="s">
        <v>115</v>
      </c>
    </row>
    <row r="191" spans="1:6">
      <c r="B191" s="77"/>
    </row>
    <row r="192" spans="1:6" ht="25.5">
      <c r="A192" s="78" t="s">
        <v>116</v>
      </c>
      <c r="B192" s="76"/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196:D196"/>
    <mergeCell ref="A197:D197"/>
    <mergeCell ref="A198:D198"/>
    <mergeCell ref="A200:D200"/>
    <mergeCell ref="A2:D2"/>
    <mergeCell ref="A3:D3"/>
    <mergeCell ref="A4:D4"/>
    <mergeCell ref="A5:D5"/>
    <mergeCell ref="A7:A8"/>
    <mergeCell ref="B7:B8"/>
    <mergeCell ref="C7:C8"/>
    <mergeCell ref="D7:D8"/>
  </mergeCells>
  <pageMargins left="0.7" right="0.7" top="0.75" bottom="0.75" header="0.3" footer="0.3"/>
  <pageSetup paperSize="9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48" workbookViewId="0">
      <selection activeCell="B157" sqref="B15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8">
        <f>B11+B15+B17+B33+B65+B68+B70+B80+B81+B82+B89+B92+B94+B96+B97</f>
        <v>21121350.130000003</v>
      </c>
      <c r="C10" s="29">
        <f>C11+C15+C17+C33+C65+C68+C70+C80+C81+C82+C89+C92+C94+C96+C97</f>
        <v>19188700</v>
      </c>
      <c r="D10" s="29">
        <f>D11+D15+D17+D33+D65+D68+D70+D80+D81+D82+D89+D92+D94+D96+D97</f>
        <v>587628.29</v>
      </c>
      <c r="E10" s="14"/>
      <c r="F10" s="14"/>
    </row>
    <row r="11" spans="1:6" s="7" customFormat="1">
      <c r="A11" s="9" t="s">
        <v>7</v>
      </c>
      <c r="B11" s="30">
        <f>B14+B13+B12</f>
        <v>43200</v>
      </c>
      <c r="C11" s="31">
        <f>C14+C13+C12</f>
        <v>0</v>
      </c>
      <c r="D11" s="31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43200</v>
      </c>
      <c r="C14" s="26"/>
      <c r="D14" s="26">
        <v>0</v>
      </c>
      <c r="E14" s="14"/>
      <c r="F14" s="14"/>
    </row>
    <row r="15" spans="1:6" s="7" customFormat="1">
      <c r="A15" s="11" t="s">
        <v>97</v>
      </c>
      <c r="B15" s="30">
        <f>B16</f>
        <v>662900</v>
      </c>
      <c r="C15" s="31">
        <f>C16</f>
        <v>764300</v>
      </c>
      <c r="D15" s="31">
        <f>D16</f>
        <v>0</v>
      </c>
      <c r="E15" s="14"/>
      <c r="F15" s="14"/>
    </row>
    <row r="16" spans="1:6">
      <c r="A16" s="10" t="s">
        <v>98</v>
      </c>
      <c r="B16" s="25">
        <v>662900</v>
      </c>
      <c r="C16" s="26">
        <f>764300</f>
        <v>764300</v>
      </c>
      <c r="D16" s="26">
        <v>0</v>
      </c>
      <c r="E16" s="14"/>
      <c r="F16" s="14"/>
    </row>
    <row r="17" spans="1:6" s="7" customFormat="1">
      <c r="A17" s="11" t="s">
        <v>10</v>
      </c>
      <c r="B17" s="30">
        <f>SUM(B18:B32)</f>
        <v>181878.47</v>
      </c>
      <c r="C17" s="31">
        <f>SUM(C18:C32)</f>
        <v>902900</v>
      </c>
      <c r="D17" s="31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/>
      <c r="C18" s="26">
        <v>677000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52100</v>
      </c>
      <c r="C25" s="26">
        <f>58300</f>
        <v>58300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23400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129778.47</v>
      </c>
      <c r="C32" s="26">
        <f>66500+51100+26600</f>
        <v>144200</v>
      </c>
      <c r="D32" s="26">
        <v>0</v>
      </c>
      <c r="E32" s="14"/>
      <c r="F32" s="14"/>
    </row>
    <row r="33" spans="1:6" s="7" customFormat="1" ht="31.5">
      <c r="A33" s="9" t="s">
        <v>17</v>
      </c>
      <c r="B33" s="30">
        <f>SUM(B34:B64)</f>
        <v>8060352.2400000002</v>
      </c>
      <c r="C33" s="31">
        <f>SUM(C34:C64)</f>
        <v>4649300</v>
      </c>
      <c r="D33" s="31">
        <f>SUM(D34:D64)</f>
        <v>130979.86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f>30100</f>
        <v>30100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796000</v>
      </c>
      <c r="C35" s="26">
        <f>796000</f>
        <v>796000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455400</v>
      </c>
      <c r="C38" s="26">
        <f>449100</f>
        <v>449100</v>
      </c>
      <c r="D38" s="26">
        <v>0</v>
      </c>
      <c r="E38" s="14"/>
      <c r="F38" s="14"/>
    </row>
    <row r="39" spans="1:6">
      <c r="A39" s="12" t="s">
        <v>21</v>
      </c>
      <c r="B39" s="25">
        <v>4743.6000000000004</v>
      </c>
      <c r="C39" s="26">
        <f>6900</f>
        <v>6900</v>
      </c>
      <c r="D39" s="26">
        <v>0</v>
      </c>
      <c r="E39" s="14"/>
      <c r="F39" s="14"/>
    </row>
    <row r="40" spans="1:6">
      <c r="A40" s="12" t="s">
        <v>22</v>
      </c>
      <c r="B40" s="25">
        <v>713688.75</v>
      </c>
      <c r="C40" s="26">
        <f>753300</f>
        <v>753300</v>
      </c>
      <c r="D40" s="26">
        <f>20370</f>
        <v>20370</v>
      </c>
      <c r="E40" s="14"/>
      <c r="F40" s="14"/>
    </row>
    <row r="41" spans="1:6">
      <c r="A41" s="12" t="s">
        <v>42</v>
      </c>
      <c r="B41" s="25">
        <v>38160</v>
      </c>
      <c r="C41" s="26">
        <f>103000</f>
        <v>103000</v>
      </c>
      <c r="D41" s="26">
        <v>3360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14290</v>
      </c>
      <c r="C47" s="26">
        <f>45000</f>
        <v>45000</v>
      </c>
      <c r="D47" s="26">
        <v>0</v>
      </c>
      <c r="E47" s="14"/>
      <c r="F47" s="14"/>
    </row>
    <row r="48" spans="1:6">
      <c r="A48" s="12" t="s">
        <v>28</v>
      </c>
      <c r="B48" s="25">
        <v>356675.71</v>
      </c>
      <c r="C48" s="26">
        <v>1015300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1300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603730.57999999996</v>
      </c>
      <c r="C62" s="26">
        <f>593000</f>
        <v>593000</v>
      </c>
      <c r="D62" s="26">
        <v>56362.66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5076363.5999999996</v>
      </c>
      <c r="C64" s="26">
        <v>857600</v>
      </c>
      <c r="D64" s="26">
        <f>16920+3360+30607.2</f>
        <v>50887.199999999997</v>
      </c>
      <c r="E64" s="14"/>
      <c r="F64" s="14"/>
    </row>
    <row r="65" spans="1:6">
      <c r="A65" s="17" t="s">
        <v>79</v>
      </c>
      <c r="B65" s="30">
        <f>B66+B67</f>
        <v>8818.18</v>
      </c>
      <c r="C65" s="31">
        <f>C66+C67</f>
        <v>8900</v>
      </c>
      <c r="D65" s="31">
        <f>D66+D67</f>
        <v>6638.28</v>
      </c>
      <c r="E65" s="14"/>
      <c r="F65" s="14"/>
    </row>
    <row r="66" spans="1:6">
      <c r="A66" s="12" t="s">
        <v>20</v>
      </c>
      <c r="B66" s="25">
        <v>8818.18</v>
      </c>
      <c r="C66" s="26">
        <f>8900</f>
        <v>8900</v>
      </c>
      <c r="D66" s="26">
        <v>6638.28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30">
        <f>B69</f>
        <v>0</v>
      </c>
      <c r="C68" s="31">
        <f>C69</f>
        <v>0</v>
      </c>
      <c r="D68" s="31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32">
        <f>B72+B71+B73+B74+B77</f>
        <v>291488.92000000004</v>
      </c>
      <c r="C70" s="33">
        <f>C71+C72+C73+C74+C77</f>
        <v>100000</v>
      </c>
      <c r="D70" s="33">
        <f>D71+D72+D73+D74+D77</f>
        <v>20000</v>
      </c>
      <c r="E70" s="14"/>
      <c r="F70" s="14"/>
    </row>
    <row r="71" spans="1:6" s="7" customFormat="1" ht="31.5">
      <c r="A71" s="11" t="s">
        <v>85</v>
      </c>
      <c r="B71" s="30">
        <v>0</v>
      </c>
      <c r="C71" s="31">
        <v>0</v>
      </c>
      <c r="D71" s="31">
        <v>0</v>
      </c>
      <c r="E71" s="14"/>
      <c r="F71" s="14"/>
    </row>
    <row r="72" spans="1:6" s="7" customFormat="1" ht="31.5">
      <c r="A72" s="11" t="s">
        <v>86</v>
      </c>
      <c r="B72" s="30">
        <v>0</v>
      </c>
      <c r="C72" s="31">
        <v>0</v>
      </c>
      <c r="D72" s="31">
        <v>0</v>
      </c>
      <c r="E72" s="14"/>
      <c r="F72" s="14"/>
    </row>
    <row r="73" spans="1:6" s="7" customFormat="1">
      <c r="A73" s="11" t="s">
        <v>88</v>
      </c>
      <c r="B73" s="30">
        <v>0</v>
      </c>
      <c r="C73" s="31">
        <f>20000</f>
        <v>20000</v>
      </c>
      <c r="D73" s="31">
        <v>20000</v>
      </c>
      <c r="E73" s="14"/>
      <c r="F73" s="14"/>
    </row>
    <row r="74" spans="1:6" s="7" customFormat="1">
      <c r="A74" s="11" t="s">
        <v>89</v>
      </c>
      <c r="B74" s="30">
        <f>B75+B76</f>
        <v>211488.92</v>
      </c>
      <c r="C74" s="31">
        <v>0</v>
      </c>
      <c r="D74" s="31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211488.92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30">
        <f>B78+B79</f>
        <v>80000</v>
      </c>
      <c r="C77" s="30">
        <f>C78+C79</f>
        <v>80000</v>
      </c>
      <c r="D77" s="30">
        <f>D78+D79</f>
        <v>0</v>
      </c>
      <c r="E77" s="14"/>
      <c r="F77" s="14"/>
    </row>
    <row r="78" spans="1:6">
      <c r="A78" s="12" t="s">
        <v>92</v>
      </c>
      <c r="B78" s="25">
        <v>80000</v>
      </c>
      <c r="C78" s="26">
        <f>80000</f>
        <v>80000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30">
        <v>99150</v>
      </c>
      <c r="C80" s="31">
        <v>0</v>
      </c>
      <c r="D80" s="31">
        <v>0</v>
      </c>
      <c r="E80" s="14"/>
      <c r="F80" s="14"/>
    </row>
    <row r="81" spans="1:6">
      <c r="A81" s="11" t="s">
        <v>81</v>
      </c>
      <c r="B81" s="30">
        <v>0</v>
      </c>
      <c r="C81" s="31">
        <v>0</v>
      </c>
      <c r="D81" s="31">
        <v>0</v>
      </c>
      <c r="E81" s="14"/>
      <c r="F81" s="14"/>
    </row>
    <row r="82" spans="1:6" ht="31.5">
      <c r="A82" s="11" t="s">
        <v>82</v>
      </c>
      <c r="B82" s="30">
        <f>SUM(B83:B88)</f>
        <v>1053067.54</v>
      </c>
      <c r="C82" s="31">
        <f>SUM(C83:C88)</f>
        <v>1548400</v>
      </c>
      <c r="D82" s="31">
        <f>SUM(D83:D88)</f>
        <v>0</v>
      </c>
      <c r="E82" s="14"/>
      <c r="F82" s="14"/>
    </row>
    <row r="83" spans="1:6">
      <c r="A83" s="10" t="s">
        <v>1</v>
      </c>
      <c r="B83" s="25">
        <v>186398</v>
      </c>
      <c r="C83" s="26">
        <f>242100</f>
        <v>242100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23763</v>
      </c>
      <c r="C85" s="26">
        <f>9800</f>
        <v>9800</v>
      </c>
      <c r="D85" s="26">
        <v>0</v>
      </c>
      <c r="E85" s="14"/>
      <c r="F85" s="14"/>
    </row>
    <row r="86" spans="1:6">
      <c r="A86" s="10" t="s">
        <v>2</v>
      </c>
      <c r="B86" s="25">
        <v>729316.54</v>
      </c>
      <c r="C86" s="26">
        <f>107700+1023700</f>
        <v>1131400</v>
      </c>
      <c r="D86" s="26">
        <v>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113590</v>
      </c>
      <c r="C88" s="26">
        <f>165100</f>
        <v>165100</v>
      </c>
      <c r="D88" s="26">
        <v>0</v>
      </c>
      <c r="E88" s="14"/>
      <c r="F88" s="14"/>
    </row>
    <row r="89" spans="1:6" ht="31.5">
      <c r="A89" s="20" t="s">
        <v>87</v>
      </c>
      <c r="B89" s="30">
        <f>B90+B91</f>
        <v>0</v>
      </c>
      <c r="C89" s="31">
        <f>C90+C91</f>
        <v>0</v>
      </c>
      <c r="D89" s="31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30">
        <f>B93</f>
        <v>0</v>
      </c>
      <c r="C92" s="31">
        <f>C93</f>
        <v>0</v>
      </c>
      <c r="D92" s="31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30">
        <f>B95</f>
        <v>652144.48</v>
      </c>
      <c r="C94" s="31">
        <f>C95</f>
        <v>794000</v>
      </c>
      <c r="D94" s="31">
        <f>D95</f>
        <v>13676.26</v>
      </c>
      <c r="E94" s="14"/>
      <c r="F94" s="14"/>
    </row>
    <row r="95" spans="1:6">
      <c r="A95" s="12" t="s">
        <v>19</v>
      </c>
      <c r="B95" s="25">
        <v>652144.48</v>
      </c>
      <c r="C95" s="26">
        <f>794000</f>
        <v>794000</v>
      </c>
      <c r="D95" s="26">
        <v>13676.26</v>
      </c>
      <c r="E95" s="14"/>
      <c r="F95" s="14"/>
    </row>
    <row r="96" spans="1:6">
      <c r="A96" s="11" t="s">
        <v>64</v>
      </c>
      <c r="B96" s="30">
        <v>0</v>
      </c>
      <c r="C96" s="31">
        <v>0</v>
      </c>
      <c r="D96" s="31">
        <v>0</v>
      </c>
      <c r="E96" s="14"/>
      <c r="F96" s="14"/>
    </row>
    <row r="97" spans="1:6" ht="31.5">
      <c r="A97" s="11" t="s">
        <v>65</v>
      </c>
      <c r="B97" s="28">
        <f>B98+B102+B104+B120+B152+B155+B157+B167+B168+B169+B176+B179+B181+B183</f>
        <v>10068350.299999999</v>
      </c>
      <c r="C97" s="29">
        <f>C98+C102+C104+C120+C152+C155+C157+C167+C168+C169+C176+C179+C181+C183</f>
        <v>10420900</v>
      </c>
      <c r="D97" s="29">
        <f>D98+D102+D104+D120+D152+D155+D157+D167+D168+D169+D176+D179+D181+D183</f>
        <v>416333.89</v>
      </c>
      <c r="E97" s="14"/>
      <c r="F97" s="14"/>
    </row>
    <row r="98" spans="1:6" s="7" customFormat="1">
      <c r="A98" s="9" t="s">
        <v>7</v>
      </c>
      <c r="B98" s="23">
        <f>B99+B100+B101</f>
        <v>811449.02</v>
      </c>
      <c r="C98" s="15">
        <f>C99+C100+C101</f>
        <v>544600</v>
      </c>
      <c r="D98" s="15">
        <f>D99+D100+D101</f>
        <v>57600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811449.02</v>
      </c>
      <c r="C101" s="26">
        <f>544600</f>
        <v>544600</v>
      </c>
      <c r="D101" s="26">
        <v>57600</v>
      </c>
      <c r="E101" s="14"/>
      <c r="F101" s="14"/>
    </row>
    <row r="102" spans="1:6" s="7" customFormat="1">
      <c r="A102" s="11" t="s">
        <v>38</v>
      </c>
      <c r="B102" s="34">
        <f>B103</f>
        <v>462000</v>
      </c>
      <c r="C102" s="35">
        <f>C103</f>
        <v>491200</v>
      </c>
      <c r="D102" s="35">
        <f>D103</f>
        <v>0</v>
      </c>
      <c r="E102" s="14"/>
      <c r="F102" s="14"/>
    </row>
    <row r="103" spans="1:6">
      <c r="A103" s="10" t="s">
        <v>66</v>
      </c>
      <c r="B103" s="25">
        <v>462000</v>
      </c>
      <c r="C103" s="26">
        <f>491200</f>
        <v>491200</v>
      </c>
      <c r="D103" s="26">
        <v>0</v>
      </c>
      <c r="E103" s="14"/>
      <c r="F103" s="14"/>
    </row>
    <row r="104" spans="1:6" s="7" customFormat="1">
      <c r="A104" s="9" t="s">
        <v>10</v>
      </c>
      <c r="B104" s="34">
        <f>SUM(B105:B119)</f>
        <v>296547.66000000003</v>
      </c>
      <c r="C104" s="35">
        <f>SUM(C105:C119)</f>
        <v>374900</v>
      </c>
      <c r="D104" s="35">
        <f>SUM(D105:D119)</f>
        <v>316</v>
      </c>
      <c r="E104" s="14"/>
      <c r="F104" s="14"/>
    </row>
    <row r="105" spans="1:6" s="7" customFormat="1" ht="18.75" customHeight="1">
      <c r="A105" s="10" t="s">
        <v>56</v>
      </c>
      <c r="B105" s="25">
        <v>55479.74</v>
      </c>
      <c r="C105" s="26">
        <f>15300</f>
        <v>15300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26263.040000000001</v>
      </c>
      <c r="C107" s="26">
        <f>39300</f>
        <v>39300</v>
      </c>
      <c r="D107" s="26">
        <v>316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18950</v>
      </c>
      <c r="C112" s="26">
        <f>20000</f>
        <v>20000</v>
      </c>
      <c r="D112" s="26">
        <v>0</v>
      </c>
      <c r="E112" s="14"/>
      <c r="F112" s="14"/>
    </row>
    <row r="113" spans="1:6">
      <c r="A113" s="12" t="s">
        <v>45</v>
      </c>
      <c r="B113" s="25">
        <v>43910</v>
      </c>
      <c r="C113" s="26">
        <f>12600</f>
        <v>12600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3285</v>
      </c>
      <c r="C115" s="26">
        <f>3400</f>
        <v>3400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148659.88</v>
      </c>
      <c r="C119" s="26">
        <v>284300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34">
        <f>SUM(B121:B151)</f>
        <v>6613232.6899999995</v>
      </c>
      <c r="C120" s="35">
        <f>SUM(C121:C151)</f>
        <v>5056500</v>
      </c>
      <c r="D120" s="35">
        <f>SUM(D121:D151)</f>
        <v>348407.95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157060.82</v>
      </c>
      <c r="C126" s="26">
        <f>69300</f>
        <v>69300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62855.4</v>
      </c>
      <c r="C128" s="26">
        <f>80900</f>
        <v>80900</v>
      </c>
      <c r="D128" s="26">
        <v>5237.95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10989.41</v>
      </c>
      <c r="C134" s="26">
        <f>22400</f>
        <v>22400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1321928.6299999999</v>
      </c>
      <c r="C138" s="26">
        <f>428000</f>
        <v>428000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5060398.43</v>
      </c>
      <c r="C151" s="26">
        <f>26000+309200+4109000+11700</f>
        <v>4455900</v>
      </c>
      <c r="D151" s="26">
        <v>343170</v>
      </c>
      <c r="E151" s="14"/>
      <c r="F151" s="14"/>
    </row>
    <row r="152" spans="1:6">
      <c r="A152" s="17" t="s">
        <v>79</v>
      </c>
      <c r="B152" s="34">
        <f>B153+B154</f>
        <v>23857.49</v>
      </c>
      <c r="C152" s="35">
        <f>C153+C154</f>
        <v>20100</v>
      </c>
      <c r="D152" s="35">
        <f>D153+D154</f>
        <v>0</v>
      </c>
      <c r="E152" s="14"/>
      <c r="F152" s="14"/>
    </row>
    <row r="153" spans="1:6">
      <c r="A153" s="12" t="s">
        <v>20</v>
      </c>
      <c r="B153" s="25">
        <v>23857.49</v>
      </c>
      <c r="C153" s="26">
        <f>20100</f>
        <v>20100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34">
        <f>B156</f>
        <v>111373</v>
      </c>
      <c r="C155" s="35">
        <f>C156</f>
        <v>0</v>
      </c>
      <c r="D155" s="35">
        <f>D156</f>
        <v>0</v>
      </c>
      <c r="E155" s="14"/>
      <c r="F155" s="14"/>
    </row>
    <row r="156" spans="1:6">
      <c r="A156" s="12" t="s">
        <v>76</v>
      </c>
      <c r="B156" s="23">
        <v>111373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36">
        <f>B158+B159+B160+B161+B164</f>
        <v>2850</v>
      </c>
      <c r="C157" s="37">
        <f>C158+C159+C160+C161+C164</f>
        <v>0</v>
      </c>
      <c r="D157" s="37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34">
        <v>0</v>
      </c>
      <c r="C158" s="35">
        <v>0</v>
      </c>
      <c r="D158" s="35">
        <v>0</v>
      </c>
      <c r="E158" s="14"/>
      <c r="F158" s="14"/>
    </row>
    <row r="159" spans="1:6" s="7" customFormat="1" ht="31.5">
      <c r="A159" s="11" t="s">
        <v>86</v>
      </c>
      <c r="B159" s="34">
        <v>0</v>
      </c>
      <c r="C159" s="35">
        <v>0</v>
      </c>
      <c r="D159" s="35">
        <v>0</v>
      </c>
      <c r="E159" s="14"/>
      <c r="F159" s="14"/>
    </row>
    <row r="160" spans="1:6" s="7" customFormat="1">
      <c r="A160" s="11" t="s">
        <v>88</v>
      </c>
      <c r="B160" s="34">
        <v>0</v>
      </c>
      <c r="C160" s="35">
        <v>0</v>
      </c>
      <c r="D160" s="35">
        <v>0</v>
      </c>
      <c r="E160" s="14"/>
      <c r="F160" s="14"/>
    </row>
    <row r="161" spans="1:6" s="7" customFormat="1">
      <c r="A161" s="11" t="s">
        <v>89</v>
      </c>
      <c r="B161" s="34">
        <v>2850</v>
      </c>
      <c r="C161" s="35">
        <v>0</v>
      </c>
      <c r="D161" s="3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2850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34">
        <v>0</v>
      </c>
      <c r="C164" s="35">
        <v>0</v>
      </c>
      <c r="D164" s="3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34">
        <v>138706.60999999999</v>
      </c>
      <c r="C167" s="35">
        <f>584000</f>
        <v>584000</v>
      </c>
      <c r="D167" s="35">
        <v>0</v>
      </c>
      <c r="E167" s="14"/>
      <c r="F167" s="14"/>
    </row>
    <row r="168" spans="1:6">
      <c r="A168" s="11" t="s">
        <v>81</v>
      </c>
      <c r="B168" s="34">
        <v>266244</v>
      </c>
      <c r="C168" s="35">
        <f>61200</f>
        <v>61200</v>
      </c>
      <c r="D168" s="35">
        <v>0</v>
      </c>
      <c r="E168" s="14"/>
      <c r="F168" s="14"/>
    </row>
    <row r="169" spans="1:6" ht="31.5">
      <c r="A169" s="11" t="s">
        <v>82</v>
      </c>
      <c r="B169" s="34">
        <f>SUM(B170:B175)</f>
        <v>996246.72</v>
      </c>
      <c r="C169" s="35">
        <f>SUM(C170:C175)</f>
        <v>2585800</v>
      </c>
      <c r="D169" s="35">
        <f>SUM(D170:D175)</f>
        <v>600</v>
      </c>
      <c r="E169" s="14"/>
      <c r="F169" s="14"/>
    </row>
    <row r="170" spans="1:6">
      <c r="A170" s="10" t="s">
        <v>1</v>
      </c>
      <c r="B170" s="25">
        <v>110668.41</v>
      </c>
      <c r="C170" s="26">
        <f>123700</f>
        <v>123700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124394.27</v>
      </c>
      <c r="C172" s="26">
        <f>218800</f>
        <v>218800</v>
      </c>
      <c r="D172" s="26">
        <v>600</v>
      </c>
      <c r="E172" s="14"/>
      <c r="F172" s="14"/>
    </row>
    <row r="173" spans="1:6">
      <c r="A173" s="10" t="s">
        <v>2</v>
      </c>
      <c r="B173" s="25">
        <v>627272.24</v>
      </c>
      <c r="C173" s="26">
        <f>252200+295500</f>
        <v>547700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16800</v>
      </c>
      <c r="D174" s="26">
        <v>0</v>
      </c>
      <c r="E174" s="14"/>
      <c r="F174" s="14"/>
    </row>
    <row r="175" spans="1:6">
      <c r="A175" s="12" t="s">
        <v>84</v>
      </c>
      <c r="B175" s="25">
        <v>133911.79999999999</v>
      </c>
      <c r="C175" s="26">
        <f>1600000+78800</f>
        <v>1678800</v>
      </c>
      <c r="D175" s="26">
        <v>0</v>
      </c>
      <c r="E175" s="14"/>
      <c r="F175" s="14"/>
    </row>
    <row r="176" spans="1:6" ht="31.5">
      <c r="A176" s="20" t="s">
        <v>87</v>
      </c>
      <c r="B176" s="34">
        <f>B177+B178</f>
        <v>0</v>
      </c>
      <c r="C176" s="35">
        <f>C177+C178</f>
        <v>477700</v>
      </c>
      <c r="D176" s="35">
        <f>D177+D178</f>
        <v>4000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f>477700</f>
        <v>477700</v>
      </c>
      <c r="D178" s="26">
        <v>4000</v>
      </c>
      <c r="E178" s="14"/>
      <c r="F178" s="14"/>
    </row>
    <row r="179" spans="1:6" ht="47.25">
      <c r="A179" s="11" t="s">
        <v>77</v>
      </c>
      <c r="B179" s="34">
        <f>B180</f>
        <v>0</v>
      </c>
      <c r="C179" s="35">
        <f>C180</f>
        <v>0</v>
      </c>
      <c r="D179" s="3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34">
        <f>B182</f>
        <v>345843.11</v>
      </c>
      <c r="C181" s="35">
        <f>C182</f>
        <v>224900</v>
      </c>
      <c r="D181" s="35">
        <f>D182</f>
        <v>5409.94</v>
      </c>
      <c r="E181" s="14"/>
      <c r="F181" s="14"/>
    </row>
    <row r="182" spans="1:6">
      <c r="A182" s="12" t="s">
        <v>19</v>
      </c>
      <c r="B182" s="25">
        <v>345843.11</v>
      </c>
      <c r="C182" s="26">
        <f>224900</f>
        <v>224900</v>
      </c>
      <c r="D182" s="26">
        <v>5409.94</v>
      </c>
      <c r="E182" s="14"/>
      <c r="F182" s="14"/>
    </row>
    <row r="183" spans="1:6" ht="31.5" customHeight="1">
      <c r="A183" s="16" t="s">
        <v>74</v>
      </c>
      <c r="B183" s="34">
        <v>0</v>
      </c>
      <c r="C183" s="35">
        <v>0</v>
      </c>
      <c r="D183" s="3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57" workbookViewId="0">
      <selection activeCell="B157" sqref="B15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811217.82</v>
      </c>
      <c r="C10" s="15">
        <f>C11+C15+C17+C33+C65+C68+C70+C80+C81+C82+C89+C92+C94+C96+C97</f>
        <v>750000</v>
      </c>
      <c r="D10" s="15">
        <f>D11+D15+D17+D33+D65+D68+D70+D80+D81+D82+D89+D92+D94+D96+D97</f>
        <v>45910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32580</v>
      </c>
      <c r="C17" s="15">
        <f>SUM(C18:C32)</f>
        <v>19500</v>
      </c>
      <c r="D17" s="15">
        <f>SUM(D18:D32)</f>
        <v>1200</v>
      </c>
      <c r="E17" s="14"/>
      <c r="F17" s="14"/>
    </row>
    <row r="18" spans="1:6" s="7" customFormat="1" ht="18.75" customHeight="1">
      <c r="A18" s="10" t="s">
        <v>56</v>
      </c>
      <c r="B18" s="25">
        <v>4800</v>
      </c>
      <c r="C18" s="26">
        <v>4800</v>
      </c>
      <c r="D18" s="26">
        <v>1200</v>
      </c>
      <c r="E18" s="14"/>
      <c r="F18" s="14"/>
    </row>
    <row r="19" spans="1:6" s="7" customFormat="1">
      <c r="A19" s="10" t="s">
        <v>57</v>
      </c>
      <c r="B19" s="25"/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13980</v>
      </c>
      <c r="C25" s="26">
        <v>14400</v>
      </c>
      <c r="D25" s="26">
        <v>0</v>
      </c>
      <c r="E25" s="14"/>
      <c r="F25" s="14"/>
    </row>
    <row r="26" spans="1:6">
      <c r="A26" s="12" t="s">
        <v>45</v>
      </c>
      <c r="B26" s="25"/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/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300</v>
      </c>
      <c r="C28" s="26">
        <v>300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13500</v>
      </c>
      <c r="C32" s="26">
        <v>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163443.5</v>
      </c>
      <c r="C33" s="15">
        <f>SUM(C34:C64)</f>
        <v>174200</v>
      </c>
      <c r="D33" s="15">
        <f>SUM(D34:D64)</f>
        <v>0</v>
      </c>
      <c r="E33" s="14"/>
      <c r="F33" s="14"/>
    </row>
    <row r="34" spans="1:6" s="7" customFormat="1" ht="17.25" customHeight="1">
      <c r="A34" s="12" t="s">
        <v>8</v>
      </c>
      <c r="B34" s="25"/>
      <c r="C34" s="26">
        <v>3800</v>
      </c>
      <c r="D34" s="26">
        <v>0</v>
      </c>
      <c r="E34" s="14"/>
      <c r="F34" s="14"/>
    </row>
    <row r="35" spans="1:6" s="7" customFormat="1">
      <c r="A35" s="12" t="s">
        <v>57</v>
      </c>
      <c r="B35" s="25"/>
      <c r="C35" s="26">
        <v>800</v>
      </c>
      <c r="D35" s="26">
        <v>0</v>
      </c>
      <c r="E35" s="14"/>
      <c r="F35" s="14"/>
    </row>
    <row r="36" spans="1:6">
      <c r="A36" s="12" t="s">
        <v>18</v>
      </c>
      <c r="B36" s="25"/>
      <c r="C36" s="26">
        <v>17000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19248.419999999998</v>
      </c>
      <c r="C39" s="26">
        <v>15500</v>
      </c>
      <c r="D39" s="26">
        <v>0</v>
      </c>
      <c r="E39" s="14"/>
      <c r="F39" s="14"/>
    </row>
    <row r="40" spans="1:6">
      <c r="A40" s="12" t="s">
        <v>22</v>
      </c>
      <c r="B40" s="25">
        <v>34495</v>
      </c>
      <c r="C40" s="26">
        <v>50000</v>
      </c>
      <c r="D40" s="26">
        <v>0</v>
      </c>
      <c r="E40" s="14"/>
      <c r="F40" s="14"/>
    </row>
    <row r="41" spans="1:6">
      <c r="A41" s="12" t="s">
        <v>42</v>
      </c>
      <c r="B41" s="25">
        <v>26643</v>
      </c>
      <c r="C41" s="26">
        <v>27100</v>
      </c>
      <c r="D41" s="26">
        <v>0</v>
      </c>
      <c r="E41" s="14"/>
      <c r="F41" s="14"/>
    </row>
    <row r="42" spans="1:6" ht="31.5">
      <c r="A42" s="12" t="s">
        <v>23</v>
      </c>
      <c r="B42" s="25">
        <v>80057.08</v>
      </c>
      <c r="C42" s="26">
        <v>30000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3000</v>
      </c>
      <c r="C47" s="26">
        <v>15000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0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/>
      <c r="C64" s="26">
        <v>15000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4446.1400000000003</v>
      </c>
      <c r="C65" s="15">
        <f>C66+C67</f>
        <v>10000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4446.1400000000003</v>
      </c>
      <c r="C66" s="26">
        <v>10000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20325.309999999998</v>
      </c>
      <c r="C70" s="15">
        <f>C71+C72+C73+C74+C77</f>
        <v>30000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10325.31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/>
      <c r="C73" s="15">
        <v>20000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f>B78</f>
        <v>10000</v>
      </c>
      <c r="C77" s="23">
        <f t="shared" ref="C77:D77" si="1">C78</f>
        <v>10000</v>
      </c>
      <c r="D77" s="23">
        <f t="shared" si="1"/>
        <v>0</v>
      </c>
      <c r="E77" s="14"/>
      <c r="F77" s="14"/>
    </row>
    <row r="78" spans="1:6">
      <c r="A78" s="12" t="s">
        <v>92</v>
      </c>
      <c r="B78" s="25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112087</v>
      </c>
      <c r="C82" s="15">
        <f>SUM(C83:C88)</f>
        <v>79200</v>
      </c>
      <c r="D82" s="15">
        <f>SUM(D83:D88)</f>
        <v>24400</v>
      </c>
      <c r="E82" s="14"/>
      <c r="F82" s="14"/>
    </row>
    <row r="83" spans="1:6">
      <c r="A83" s="10" t="s">
        <v>1</v>
      </c>
      <c r="B83" s="25">
        <v>21900</v>
      </c>
      <c r="C83" s="26">
        <v>33600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2540</v>
      </c>
      <c r="C85" s="26">
        <v>1000</v>
      </c>
      <c r="D85" s="26">
        <v>0</v>
      </c>
      <c r="E85" s="14"/>
      <c r="F85" s="14"/>
    </row>
    <row r="86" spans="1:6">
      <c r="A86" s="10" t="s">
        <v>2</v>
      </c>
      <c r="B86" s="25">
        <v>24975</v>
      </c>
      <c r="C86" s="26">
        <v>24400</v>
      </c>
      <c r="D86" s="26">
        <v>24400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62672</v>
      </c>
      <c r="C88" s="26">
        <v>20200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148414.9</v>
      </c>
      <c r="C94" s="15">
        <f>C95</f>
        <v>171700</v>
      </c>
      <c r="D94" s="15">
        <f>D95</f>
        <v>1900</v>
      </c>
      <c r="E94" s="14"/>
      <c r="F94" s="14"/>
    </row>
    <row r="95" spans="1:6">
      <c r="A95" s="12" t="s">
        <v>19</v>
      </c>
      <c r="B95" s="25">
        <v>148414.9</v>
      </c>
      <c r="C95" s="26">
        <v>171700</v>
      </c>
      <c r="D95" s="26">
        <v>1900</v>
      </c>
      <c r="E95" s="14"/>
      <c r="F95" s="14"/>
    </row>
    <row r="96" spans="1:6">
      <c r="A96" s="11" t="s">
        <v>64</v>
      </c>
      <c r="B96" s="23"/>
      <c r="C96" s="15"/>
      <c r="D96" s="15"/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329920.96999999997</v>
      </c>
      <c r="C97" s="15">
        <f>C98+C102+C104+C120+C152+C155+C157+C167+C168+C169+C176+C179+C181+C183</f>
        <v>265400</v>
      </c>
      <c r="D97" s="15">
        <f>D98+D102+D104+D120+D152+D155+D157+D167+D168+D169+D176+D179+D181+D183</f>
        <v>18410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85300</v>
      </c>
      <c r="C104" s="15">
        <f>SUM(C105:C119)</f>
        <v>131500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61000</v>
      </c>
      <c r="C105" s="26">
        <v>122000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2500</v>
      </c>
      <c r="C112" s="26">
        <v>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9500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21800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22500</v>
      </c>
      <c r="C120" s="15">
        <f>SUM(C121:C151)</f>
        <v>45800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9000</v>
      </c>
      <c r="C126" s="26">
        <v>35800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13500</v>
      </c>
      <c r="C134" s="26">
        <v>10000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2187.09</v>
      </c>
      <c r="C157" s="15">
        <f>C158+C159+C160+C161+C164</f>
        <v>3400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2187.09</v>
      </c>
      <c r="C158" s="15">
        <v>3400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115333.88</v>
      </c>
      <c r="C169" s="15">
        <f>SUM(C170:C175)</f>
        <v>32400</v>
      </c>
      <c r="D169" s="15">
        <f>SUM(D170:D175)</f>
        <v>4640</v>
      </c>
      <c r="E169" s="14"/>
      <c r="F169" s="14"/>
    </row>
    <row r="170" spans="1:6">
      <c r="A170" s="10" t="s">
        <v>1</v>
      </c>
      <c r="B170" s="25">
        <v>3733.88</v>
      </c>
      <c r="C170" s="26">
        <v>9500</v>
      </c>
      <c r="D170" s="26">
        <v>4640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64200</v>
      </c>
      <c r="C172" s="26">
        <v>22900</v>
      </c>
      <c r="D172" s="26">
        <v>0</v>
      </c>
      <c r="E172" s="14"/>
      <c r="F172" s="14"/>
    </row>
    <row r="173" spans="1:6">
      <c r="A173" s="10" t="s">
        <v>2</v>
      </c>
      <c r="B173" s="25">
        <v>5700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41700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12300</v>
      </c>
      <c r="C176" s="15">
        <f>C177+C178</f>
        <v>12300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12300</v>
      </c>
      <c r="C178" s="26">
        <v>12300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92300</v>
      </c>
      <c r="C181" s="15">
        <f>C182</f>
        <v>40000</v>
      </c>
      <c r="D181" s="15">
        <f>D182</f>
        <v>13770</v>
      </c>
      <c r="E181" s="14"/>
      <c r="F181" s="14"/>
    </row>
    <row r="182" spans="1:6">
      <c r="A182" s="12" t="s">
        <v>19</v>
      </c>
      <c r="B182" s="25">
        <v>92300</v>
      </c>
      <c r="C182" s="26">
        <v>40000</v>
      </c>
      <c r="D182" s="26">
        <v>13770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workbookViewId="0">
      <selection activeCell="C97" sqref="C9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40">
        <f>B11+B15+B17+B33+B65+B68+B70+B80+B81+B82+B89+B92+B94+B96+B97</f>
        <v>1029392.75</v>
      </c>
      <c r="C10" s="41">
        <f>C11+C15+C17+C33+C65+C68+C70+C80+C81+C82+C89+C92+C94+C96+C97</f>
        <v>920000</v>
      </c>
      <c r="D10" s="41">
        <f>D11+D15+D17+D33+D65+D68+D70+D80+D81+D82+D89+D92+D94+D96+D97</f>
        <v>19567.72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16350</v>
      </c>
      <c r="C17" s="15">
        <f>SUM(C18:C32)</f>
        <v>17400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0</v>
      </c>
      <c r="C18" s="26">
        <v>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16350</v>
      </c>
      <c r="C25" s="26">
        <v>17400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0</v>
      </c>
      <c r="C32" s="26">
        <v>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285913.81</v>
      </c>
      <c r="C33" s="15">
        <f>SUM(C34:C64)</f>
        <v>148600</v>
      </c>
      <c r="D33" s="15">
        <f>SUM(D34:D64)</f>
        <v>3150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8100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6694.8</v>
      </c>
      <c r="C39" s="26">
        <v>4500</v>
      </c>
      <c r="D39" s="26">
        <v>0</v>
      </c>
      <c r="E39" s="14"/>
      <c r="F39" s="14"/>
    </row>
    <row r="40" spans="1:6">
      <c r="A40" s="12" t="s">
        <v>22</v>
      </c>
      <c r="B40" s="25">
        <v>41143</v>
      </c>
      <c r="C40" s="26">
        <v>45000</v>
      </c>
      <c r="D40" s="26">
        <v>3150</v>
      </c>
      <c r="E40" s="14"/>
      <c r="F40" s="14"/>
    </row>
    <row r="41" spans="1:6">
      <c r="A41" s="12" t="s">
        <v>42</v>
      </c>
      <c r="B41" s="25">
        <v>24598</v>
      </c>
      <c r="C41" s="26">
        <v>26000</v>
      </c>
      <c r="D41" s="26">
        <v>0</v>
      </c>
      <c r="E41" s="14"/>
      <c r="F41" s="14"/>
    </row>
    <row r="42" spans="1:6" ht="31.5">
      <c r="A42" s="12" t="s">
        <v>23</v>
      </c>
      <c r="B42" s="25">
        <v>9510.25</v>
      </c>
      <c r="C42" s="26">
        <v>10000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0</v>
      </c>
      <c r="C47" s="26">
        <v>10000</v>
      </c>
      <c r="D47" s="26">
        <v>0</v>
      </c>
      <c r="E47" s="14"/>
      <c r="F47" s="14"/>
    </row>
    <row r="48" spans="1:6">
      <c r="A48" s="12" t="s">
        <v>28</v>
      </c>
      <c r="B48" s="25">
        <v>20000</v>
      </c>
      <c r="C48" s="26">
        <v>20000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22604.75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/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161363.01</v>
      </c>
      <c r="C62" s="26">
        <v>25000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0</v>
      </c>
      <c r="C64" s="26">
        <v>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6113.45</v>
      </c>
      <c r="C65" s="15">
        <f>C66+C67</f>
        <v>16500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6113.45</v>
      </c>
      <c r="C66" s="26">
        <v>16500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10225</v>
      </c>
      <c r="C70" s="15">
        <f>C71+C72+C73+C74+C77</f>
        <v>40000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225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20000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f>B78+B79</f>
        <v>10000</v>
      </c>
      <c r="C77" s="15">
        <f>C78+C79</f>
        <v>20000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20000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208723.5</v>
      </c>
      <c r="C82" s="15">
        <f>SUM(C83:C88)</f>
        <v>306100</v>
      </c>
      <c r="D82" s="15">
        <f>SUM(D83:D88)</f>
        <v>1330</v>
      </c>
      <c r="E82" s="14"/>
      <c r="F82" s="14"/>
    </row>
    <row r="83" spans="1:6">
      <c r="A83" s="10" t="s">
        <v>1</v>
      </c>
      <c r="B83" s="25">
        <v>41411.5</v>
      </c>
      <c r="C83" s="26">
        <v>35100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2595</v>
      </c>
      <c r="C85" s="26">
        <v>700</v>
      </c>
      <c r="D85" s="26">
        <v>0</v>
      </c>
      <c r="E85" s="14"/>
      <c r="F85" s="14"/>
    </row>
    <row r="86" spans="1:6">
      <c r="A86" s="10" t="s">
        <v>2</v>
      </c>
      <c r="B86" s="25">
        <v>70133</v>
      </c>
      <c r="C86" s="26">
        <v>116600</v>
      </c>
      <c r="D86" s="26">
        <v>1330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94584</v>
      </c>
      <c r="C88" s="26">
        <v>153700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7150</v>
      </c>
      <c r="C89" s="15">
        <f>C90+C91</f>
        <v>10000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7150</v>
      </c>
      <c r="C90" s="26">
        <v>10000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107916.35</v>
      </c>
      <c r="C94" s="15">
        <f>C95</f>
        <v>105800</v>
      </c>
      <c r="D94" s="15">
        <v>2787.72</v>
      </c>
      <c r="E94" s="14"/>
      <c r="F94" s="14"/>
    </row>
    <row r="95" spans="1:6">
      <c r="A95" s="12" t="s">
        <v>19</v>
      </c>
      <c r="B95" s="25">
        <v>107916.35</v>
      </c>
      <c r="C95" s="26">
        <v>105800</v>
      </c>
      <c r="D95" s="26">
        <v>2787.72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40">
        <f>B98+B102+B104+B120+B152+B155+B157+B167+B168+B169+B176+B179+B181+B183</f>
        <v>387000.64</v>
      </c>
      <c r="C97" s="41">
        <f>C98+C102+C104+C120+C152+C155+C157+C167+C168+C169+C176+C179+C181+C183</f>
        <v>275600</v>
      </c>
      <c r="D97" s="41">
        <f>D98+D102+D104+D120+D152+D155+D157+D167+D168+D169+D176+D179+D181+D183</f>
        <v>12300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160518.29</v>
      </c>
      <c r="C104" s="15">
        <f>SUM(C105:C119)</f>
        <v>156600</v>
      </c>
      <c r="D104" s="15">
        <f>SUM(D105:D119)</f>
        <v>12300</v>
      </c>
      <c r="E104" s="14"/>
      <c r="F104" s="14"/>
    </row>
    <row r="105" spans="1:6" s="7" customFormat="1" ht="18.75" customHeight="1">
      <c r="A105" s="10" t="s">
        <v>56</v>
      </c>
      <c r="B105" s="25">
        <v>132000</v>
      </c>
      <c r="C105" s="26">
        <v>68900</v>
      </c>
      <c r="D105" s="26">
        <v>11000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8654.56</v>
      </c>
      <c r="C110" s="26">
        <f>15600+20100+5900</f>
        <v>41600</v>
      </c>
      <c r="D110" s="26">
        <v>1300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3680</v>
      </c>
      <c r="C112" s="26">
        <v>4100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16183.73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0</v>
      </c>
      <c r="C119" s="26">
        <v>42000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39825.35</v>
      </c>
      <c r="C120" s="15">
        <f>SUM(C121:C151)</f>
        <v>67900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16457.349999999999</v>
      </c>
      <c r="C126" s="26">
        <v>15300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17706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1500</v>
      </c>
      <c r="C134" s="26">
        <v>12600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4162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40000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70000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70000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89615</v>
      </c>
      <c r="C169" s="15">
        <f>SUM(C170:C175)</f>
        <v>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17080</v>
      </c>
      <c r="C170" s="26">
        <v>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27001</v>
      </c>
      <c r="C172" s="26">
        <v>0</v>
      </c>
      <c r="D172" s="26">
        <v>0</v>
      </c>
      <c r="E172" s="14"/>
      <c r="F172" s="14"/>
    </row>
    <row r="173" spans="1:6">
      <c r="A173" s="10" t="s">
        <v>2</v>
      </c>
      <c r="B173" s="25">
        <v>1080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44454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27042</v>
      </c>
      <c r="C181" s="15">
        <f>C182</f>
        <v>51100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27042</v>
      </c>
      <c r="C182" s="26">
        <v>51100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48" workbookViewId="0">
      <selection activeCell="B159" sqref="B159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2248932.85</v>
      </c>
      <c r="C10" s="15">
        <f>C11+C15+C17+C33+C65+C68+C70+C80+C81+C82+C89+C92+C94+C96+C97</f>
        <v>2190800</v>
      </c>
      <c r="D10" s="15">
        <f>D11+D15+D17+D33+D65+D68+D70+D80+D81+D82+D89+D92+D94+D96+D97</f>
        <v>145375.82</v>
      </c>
      <c r="E10" s="14"/>
      <c r="F10" s="14"/>
    </row>
    <row r="11" spans="1:6" s="7" customFormat="1">
      <c r="A11" s="9" t="s">
        <v>7</v>
      </c>
      <c r="B11" s="23">
        <f>B14+B13+B12</f>
        <v>0</v>
      </c>
      <c r="C11" s="15">
        <f>C14+C13+C12</f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16250</v>
      </c>
      <c r="C17" s="15">
        <f>SUM(C18:C32)</f>
        <v>20800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4800</v>
      </c>
      <c r="C18" s="26">
        <v>4800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11450</v>
      </c>
      <c r="C25" s="26">
        <v>16000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0</v>
      </c>
      <c r="C32" s="26">
        <v>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254327.49</v>
      </c>
      <c r="C33" s="15">
        <f>SUM(C34:C64)</f>
        <v>151000</v>
      </c>
      <c r="D33" s="15">
        <f>SUM(D34:D64)</f>
        <v>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5000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4226.1000000000004</v>
      </c>
      <c r="C39" s="26">
        <v>3000</v>
      </c>
      <c r="D39" s="26">
        <v>0</v>
      </c>
      <c r="E39" s="14"/>
      <c r="F39" s="14"/>
    </row>
    <row r="40" spans="1:6">
      <c r="A40" s="12" t="s">
        <v>22</v>
      </c>
      <c r="B40" s="25">
        <v>0</v>
      </c>
      <c r="C40" s="26">
        <v>60000</v>
      </c>
      <c r="D40" s="26">
        <v>0</v>
      </c>
      <c r="E40" s="14"/>
      <c r="F40" s="14"/>
    </row>
    <row r="41" spans="1:6">
      <c r="A41" s="12" t="s">
        <v>42</v>
      </c>
      <c r="B41" s="25">
        <v>7800</v>
      </c>
      <c r="C41" s="26">
        <v>18000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18216</v>
      </c>
      <c r="C47" s="26">
        <v>26500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15205.39</v>
      </c>
      <c r="C49" s="26">
        <v>15000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0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208880</v>
      </c>
      <c r="C64" s="26">
        <f>14400+9100</f>
        <v>23500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4223.84</v>
      </c>
      <c r="C65" s="15">
        <f>C66+C67</f>
        <v>4200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4223.84</v>
      </c>
      <c r="C66" s="26">
        <v>4200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10000</v>
      </c>
      <c r="C70" s="15">
        <f>C71+C72+C73+C74+C77</f>
        <v>10000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0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v>10000</v>
      </c>
      <c r="C77" s="15">
        <v>10000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30000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927294</v>
      </c>
      <c r="C82" s="15">
        <f>SUM(C83:C88)</f>
        <v>537000</v>
      </c>
      <c r="D82" s="15">
        <f>SUM(D83:D88)</f>
        <v>6400</v>
      </c>
      <c r="E82" s="14"/>
      <c r="F82" s="14"/>
    </row>
    <row r="83" spans="1:6">
      <c r="A83" s="10" t="s">
        <v>1</v>
      </c>
      <c r="B83" s="25">
        <v>37753</v>
      </c>
      <c r="C83" s="26">
        <v>42500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1161</v>
      </c>
      <c r="C85" s="26">
        <v>700</v>
      </c>
      <c r="D85" s="26">
        <v>0</v>
      </c>
      <c r="E85" s="14"/>
      <c r="F85" s="14"/>
    </row>
    <row r="86" spans="1:6">
      <c r="A86" s="10" t="s">
        <v>2</v>
      </c>
      <c r="B86" s="25">
        <v>80260</v>
      </c>
      <c r="C86" s="26">
        <v>19800</v>
      </c>
      <c r="D86" s="26">
        <v>6400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808120</v>
      </c>
      <c r="C88" s="26">
        <f>9000+465000</f>
        <v>474000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6730</v>
      </c>
      <c r="C89" s="15">
        <f>C90+C91</f>
        <v>15000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6730</v>
      </c>
      <c r="C90" s="26">
        <v>15000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173960.55</v>
      </c>
      <c r="C94" s="15">
        <f>C95</f>
        <v>235600</v>
      </c>
      <c r="D94" s="15">
        <f>D95</f>
        <v>0</v>
      </c>
      <c r="E94" s="14"/>
      <c r="F94" s="14"/>
    </row>
    <row r="95" spans="1:6">
      <c r="A95" s="12" t="s">
        <v>19</v>
      </c>
      <c r="B95" s="25">
        <v>173960.55</v>
      </c>
      <c r="C95" s="26">
        <v>235600</v>
      </c>
      <c r="D95" s="26">
        <v>0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856146.97</v>
      </c>
      <c r="C97" s="15">
        <f>C98+C102+C104+C120+C152+C155+C157+C167+C168+C169+C176+C179+C181+C183</f>
        <v>1187200</v>
      </c>
      <c r="D97" s="15">
        <f>D98+D102+D104+D120+D152+D155+D157+D167+D168+D169+D176+D179+D181+D183</f>
        <v>138975.82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101120</v>
      </c>
      <c r="C104" s="15">
        <f>SUM(C105:C119)</f>
        <v>99600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96000</v>
      </c>
      <c r="C105" s="26">
        <v>96000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1600</v>
      </c>
      <c r="C112" s="26">
        <v>2400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3520</v>
      </c>
      <c r="C119" s="26">
        <v>1200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683772.62</v>
      </c>
      <c r="C120" s="15">
        <f>SUM(C121:C151)</f>
        <v>1035600</v>
      </c>
      <c r="D120" s="15">
        <f>SUM(D121:D151)</f>
        <v>133988.82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3406.32</v>
      </c>
      <c r="C126" s="26">
        <v>3300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0</v>
      </c>
      <c r="C134" s="26">
        <v>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680366.3</v>
      </c>
      <c r="C151" s="26">
        <v>1032300</v>
      </c>
      <c r="D151" s="26">
        <v>133988.82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v>0.13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0.13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14757</v>
      </c>
      <c r="C169" s="15">
        <f>SUM(C170:C175)</f>
        <v>9600</v>
      </c>
      <c r="D169" s="15">
        <f>SUM(D170:D175)</f>
        <v>4987</v>
      </c>
      <c r="E169" s="14"/>
      <c r="F169" s="14"/>
    </row>
    <row r="170" spans="1:6">
      <c r="A170" s="10" t="s">
        <v>1</v>
      </c>
      <c r="B170" s="25">
        <v>10453</v>
      </c>
      <c r="C170" s="26">
        <v>9600</v>
      </c>
      <c r="D170" s="26">
        <v>4987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4304</v>
      </c>
      <c r="C172" s="26">
        <v>0</v>
      </c>
      <c r="D172" s="26">
        <v>0</v>
      </c>
      <c r="E172" s="14"/>
      <c r="F172" s="14"/>
    </row>
    <row r="173" spans="1:6">
      <c r="A173" s="10" t="s">
        <v>2</v>
      </c>
      <c r="B173" s="25">
        <v>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56497.22</v>
      </c>
      <c r="C181" s="15">
        <f>C182</f>
        <v>42400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56497.22</v>
      </c>
      <c r="C182" s="26">
        <v>42400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workbookViewId="0">
      <selection activeCell="D94" sqref="D94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707813.12000000011</v>
      </c>
      <c r="C10" s="15">
        <f>C11+C15+C17+C33+C65+C68+C70+C80+C81+C82+C89+C92+C94+C96+C97</f>
        <v>608900</v>
      </c>
      <c r="D10" s="15">
        <f>D11+D15+D17+D33+D65+D68+D70+D80+D81+D82+D89+D92+D94+D96+D97</f>
        <v>70770.98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21550</v>
      </c>
      <c r="C11" s="15">
        <f t="shared" si="0"/>
        <v>10000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21550</v>
      </c>
      <c r="C14" s="26">
        <v>10000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16616</v>
      </c>
      <c r="C17" s="15">
        <f>SUM(C18:C32)</f>
        <v>35000</v>
      </c>
      <c r="D17" s="15">
        <f>SUM(D18:D32)</f>
        <v>1750</v>
      </c>
      <c r="E17" s="14"/>
      <c r="F17" s="14"/>
    </row>
    <row r="18" spans="1:6" s="7" customFormat="1" ht="18.75" customHeight="1">
      <c r="A18" s="10" t="s">
        <v>56</v>
      </c>
      <c r="B18" s="25">
        <v>5145</v>
      </c>
      <c r="C18" s="26">
        <v>4800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11150</v>
      </c>
      <c r="C25" s="26">
        <v>12800</v>
      </c>
      <c r="D25" s="26">
        <v>1750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321</v>
      </c>
      <c r="C28" s="26">
        <v>400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0</v>
      </c>
      <c r="C32" s="26">
        <v>17000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190814.41</v>
      </c>
      <c r="C33" s="15">
        <f>SUM(C34:C64)</f>
        <v>151700</v>
      </c>
      <c r="D33" s="15">
        <f>SUM(D34:D64)</f>
        <v>15554.85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800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39464.550000000003</v>
      </c>
      <c r="C38" s="26">
        <v>52600</v>
      </c>
      <c r="D38" s="26">
        <v>15554.85</v>
      </c>
      <c r="E38" s="14"/>
      <c r="F38" s="14"/>
    </row>
    <row r="39" spans="1:6">
      <c r="A39" s="12" t="s">
        <v>21</v>
      </c>
      <c r="B39" s="25">
        <v>4226.1000000000004</v>
      </c>
      <c r="C39" s="26">
        <v>5000</v>
      </c>
      <c r="D39" s="26">
        <v>0</v>
      </c>
      <c r="E39" s="14"/>
      <c r="F39" s="14"/>
    </row>
    <row r="40" spans="1:6">
      <c r="A40" s="12" t="s">
        <v>22</v>
      </c>
      <c r="B40" s="25">
        <v>0</v>
      </c>
      <c r="C40" s="26">
        <v>10000</v>
      </c>
      <c r="D40" s="26">
        <v>0</v>
      </c>
      <c r="E40" s="14"/>
      <c r="F40" s="14"/>
    </row>
    <row r="41" spans="1:6">
      <c r="A41" s="12" t="s">
        <v>42</v>
      </c>
      <c r="B41" s="25">
        <v>21964</v>
      </c>
      <c r="C41" s="26">
        <v>21100</v>
      </c>
      <c r="D41" s="26">
        <v>0</v>
      </c>
      <c r="E41" s="14"/>
      <c r="F41" s="14"/>
    </row>
    <row r="42" spans="1:6" ht="31.5">
      <c r="A42" s="12" t="s">
        <v>23</v>
      </c>
      <c r="B42" s="25">
        <v>41800</v>
      </c>
      <c r="C42" s="26">
        <v>10000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9000</v>
      </c>
      <c r="C47" s="26">
        <v>10000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16523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7907.76</v>
      </c>
      <c r="C53" s="26">
        <v>22200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0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49929</v>
      </c>
      <c r="C64" s="26">
        <f>10000+10000</f>
        <v>20000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3260.51</v>
      </c>
      <c r="C65" s="15">
        <f>C66+C67</f>
        <v>3300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3260.51</v>
      </c>
      <c r="C66" s="26">
        <v>3300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16000</v>
      </c>
      <c r="C70" s="15">
        <f>C71+C72+C73+C74+C77</f>
        <v>12000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6000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f>B78</f>
        <v>10000</v>
      </c>
      <c r="C77" s="15">
        <f>C78</f>
        <v>12000</v>
      </c>
      <c r="D77" s="15">
        <f>D78</f>
        <v>0</v>
      </c>
      <c r="E77" s="14"/>
      <c r="F77" s="14"/>
    </row>
    <row r="78" spans="1:6">
      <c r="A78" s="12" t="s">
        <v>92</v>
      </c>
      <c r="B78" s="25">
        <v>10000</v>
      </c>
      <c r="C78" s="26">
        <v>12000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15647</v>
      </c>
      <c r="C80" s="15">
        <f>23500+10000</f>
        <v>33500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154541.14000000001</v>
      </c>
      <c r="C82" s="15">
        <f>SUM(C83:C88)</f>
        <v>126500</v>
      </c>
      <c r="D82" s="15">
        <f>SUM(D83:D88)</f>
        <v>21252</v>
      </c>
      <c r="E82" s="14"/>
      <c r="F82" s="14"/>
    </row>
    <row r="83" spans="1:6">
      <c r="A83" s="10" t="s">
        <v>1</v>
      </c>
      <c r="B83" s="25">
        <v>56166.14</v>
      </c>
      <c r="C83" s="26">
        <v>45000</v>
      </c>
      <c r="D83" s="26">
        <v>9792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6065</v>
      </c>
      <c r="C85" s="26">
        <v>4100</v>
      </c>
      <c r="D85" s="26">
        <v>810</v>
      </c>
      <c r="E85" s="14"/>
      <c r="F85" s="14"/>
    </row>
    <row r="86" spans="1:6">
      <c r="A86" s="10" t="s">
        <v>2</v>
      </c>
      <c r="B86" s="25">
        <v>36005</v>
      </c>
      <c r="C86" s="26">
        <f>43000+14400</f>
        <v>57400</v>
      </c>
      <c r="D86" s="26">
        <v>960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56305</v>
      </c>
      <c r="C88" s="26">
        <v>20000</v>
      </c>
      <c r="D88" s="26">
        <v>9690</v>
      </c>
      <c r="E88" s="14"/>
      <c r="F88" s="14"/>
    </row>
    <row r="89" spans="1:6" ht="31.5">
      <c r="A89" s="20" t="s">
        <v>87</v>
      </c>
      <c r="B89" s="23">
        <f>B90+B91</f>
        <v>2000</v>
      </c>
      <c r="C89" s="15">
        <f>C90+C91</f>
        <v>2000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2000</v>
      </c>
      <c r="C90" s="26">
        <v>2000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158157</v>
      </c>
      <c r="C94" s="15">
        <f>C95</f>
        <v>138000</v>
      </c>
      <c r="D94" s="15">
        <f>D95</f>
        <v>990</v>
      </c>
      <c r="E94" s="14"/>
      <c r="F94" s="14"/>
    </row>
    <row r="95" spans="1:6">
      <c r="A95" s="12" t="s">
        <v>19</v>
      </c>
      <c r="B95" s="25">
        <v>158157</v>
      </c>
      <c r="C95" s="26">
        <v>138000</v>
      </c>
      <c r="D95" s="26">
        <v>990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129227.06</v>
      </c>
      <c r="C97" s="15">
        <f>C98+C102+C104+C120+C152+C155+C157+C167+C168+C169+C176+C179+C181+C183</f>
        <v>96900</v>
      </c>
      <c r="D97" s="15">
        <f>D98+D102+D104+D120+D152+D155+D157+D167+D168+D169+D176+D179+D181+D183</f>
        <v>31224.13</v>
      </c>
      <c r="E97" s="14"/>
      <c r="F97" s="14"/>
    </row>
    <row r="98" spans="1:6" s="7" customFormat="1">
      <c r="A98" s="9" t="s">
        <v>7</v>
      </c>
      <c r="B98" s="23">
        <f>B99+B100+B101</f>
        <v>9980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9980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66083.600000000006</v>
      </c>
      <c r="C104" s="15">
        <f>SUM(C105:C119)</f>
        <v>25600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8400</v>
      </c>
      <c r="C105" s="26">
        <v>12000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3940</v>
      </c>
      <c r="C112" s="26">
        <v>3600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30000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23743.599999999999</v>
      </c>
      <c r="C119" s="26">
        <v>10000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0</v>
      </c>
      <c r="C120" s="15">
        <f>SUM(C121:C151)</f>
        <v>12500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0</v>
      </c>
      <c r="C126" s="26">
        <v>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6500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0</v>
      </c>
      <c r="C134" s="26">
        <v>6000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13085.34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13085.34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7000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14790.12</v>
      </c>
      <c r="C169" s="15">
        <f>SUM(C170:C175)</f>
        <v>12400</v>
      </c>
      <c r="D169" s="15">
        <f>SUM(D170:D175)</f>
        <v>9300.130000000001</v>
      </c>
      <c r="E169" s="14"/>
      <c r="F169" s="14"/>
    </row>
    <row r="170" spans="1:6">
      <c r="A170" s="10" t="s">
        <v>1</v>
      </c>
      <c r="B170" s="25">
        <v>14790.12</v>
      </c>
      <c r="C170" s="26">
        <v>5000</v>
      </c>
      <c r="D170" s="26">
        <v>4950.13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0</v>
      </c>
      <c r="C172" s="26">
        <v>3000</v>
      </c>
      <c r="D172" s="26">
        <v>0</v>
      </c>
      <c r="E172" s="14"/>
      <c r="F172" s="14"/>
    </row>
    <row r="173" spans="1:6">
      <c r="A173" s="10" t="s">
        <v>2</v>
      </c>
      <c r="B173" s="25">
        <v>0</v>
      </c>
      <c r="C173" s="26">
        <v>4400</v>
      </c>
      <c r="D173" s="26">
        <v>4350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25288</v>
      </c>
      <c r="C181" s="15">
        <f>C182</f>
        <v>39400</v>
      </c>
      <c r="D181" s="15">
        <f>D182</f>
        <v>21924</v>
      </c>
      <c r="E181" s="14"/>
      <c r="F181" s="14"/>
    </row>
    <row r="182" spans="1:6">
      <c r="A182" s="12" t="s">
        <v>19</v>
      </c>
      <c r="B182" s="25">
        <v>25288</v>
      </c>
      <c r="C182" s="26">
        <v>39400</v>
      </c>
      <c r="D182" s="26">
        <v>21924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workbookViewId="0">
      <selection activeCell="D94" sqref="D94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1433432.21</v>
      </c>
      <c r="C10" s="15">
        <f>C11+C15+C17+C33+C65+C68+C70+C80+C81+C82+C89+C92+C94+C96+C97</f>
        <v>1860200</v>
      </c>
      <c r="D10" s="15">
        <f>D11+D15+D17+D33+D65+D68+D70+D80+D81+D82+D89+D92+D94+D96+D97</f>
        <v>74748.7</v>
      </c>
      <c r="E10" s="14"/>
      <c r="F10" s="14"/>
    </row>
    <row r="11" spans="1:6" s="7" customFormat="1">
      <c r="A11" s="9" t="s">
        <v>7</v>
      </c>
      <c r="B11" s="23">
        <f>B14+B13+B12</f>
        <v>43920</v>
      </c>
      <c r="C11" s="15">
        <f>C14+C13+C12</f>
        <v>70000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43920</v>
      </c>
      <c r="C14" s="26">
        <v>70000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15400</v>
      </c>
      <c r="C17" s="15">
        <f>SUM(C18:C32)</f>
        <v>21500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4800</v>
      </c>
      <c r="C18" s="26">
        <v>4800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10600</v>
      </c>
      <c r="C25" s="26">
        <v>12000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4700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0</v>
      </c>
      <c r="C32" s="26">
        <v>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329010.65999999997</v>
      </c>
      <c r="C33" s="15">
        <f>SUM(C34:C64)</f>
        <v>576300</v>
      </c>
      <c r="D33" s="15">
        <f>SUM(D34:D64)</f>
        <v>49000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285941.65999999997</v>
      </c>
      <c r="C38" s="26">
        <v>284900</v>
      </c>
      <c r="D38" s="26">
        <v>0</v>
      </c>
      <c r="E38" s="14"/>
      <c r="F38" s="14"/>
    </row>
    <row r="39" spans="1:6">
      <c r="A39" s="12" t="s">
        <v>21</v>
      </c>
      <c r="B39" s="25">
        <v>0</v>
      </c>
      <c r="C39" s="26">
        <v>20300</v>
      </c>
      <c r="D39" s="26">
        <v>0</v>
      </c>
      <c r="E39" s="14"/>
      <c r="F39" s="14"/>
    </row>
    <row r="40" spans="1:6">
      <c r="A40" s="12" t="s">
        <v>22</v>
      </c>
      <c r="B40" s="25">
        <v>1340</v>
      </c>
      <c r="C40" s="26">
        <v>44000</v>
      </c>
      <c r="D40" s="26">
        <v>0</v>
      </c>
      <c r="E40" s="14"/>
      <c r="F40" s="14"/>
    </row>
    <row r="41" spans="1:6">
      <c r="A41" s="12" t="s">
        <v>42</v>
      </c>
      <c r="B41" s="25">
        <v>13229</v>
      </c>
      <c r="C41" s="26">
        <v>25000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10000</v>
      </c>
      <c r="C47" s="26">
        <v>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9100</v>
      </c>
      <c r="C62" s="26">
        <v>200000</v>
      </c>
      <c r="D62" s="26">
        <v>49000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9400</v>
      </c>
      <c r="C64" s="26">
        <v>2100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21422.16</v>
      </c>
      <c r="C65" s="15">
        <f>C66+C67</f>
        <v>22500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21422.16</v>
      </c>
      <c r="C66" s="26">
        <v>22500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223788.5</v>
      </c>
      <c r="C70" s="15">
        <f>C71+C72+C73+C74+C77</f>
        <v>160000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213788.5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150000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150000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v>10000</v>
      </c>
      <c r="C77" s="15">
        <v>10000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24800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187818.82</v>
      </c>
      <c r="C82" s="15">
        <f>SUM(C83:C88)</f>
        <v>214100</v>
      </c>
      <c r="D82" s="15">
        <f>SUM(D83:D88)</f>
        <v>0</v>
      </c>
      <c r="E82" s="14"/>
      <c r="F82" s="14"/>
    </row>
    <row r="83" spans="1:6">
      <c r="A83" s="10" t="s">
        <v>1</v>
      </c>
      <c r="B83" s="25">
        <v>70667.820000000007</v>
      </c>
      <c r="C83" s="26">
        <v>40000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26786</v>
      </c>
      <c r="C85" s="26">
        <v>24800</v>
      </c>
      <c r="D85" s="26">
        <v>0</v>
      </c>
      <c r="E85" s="14"/>
      <c r="F85" s="14"/>
    </row>
    <row r="86" spans="1:6">
      <c r="A86" s="10" t="s">
        <v>2</v>
      </c>
      <c r="B86" s="25">
        <v>21705</v>
      </c>
      <c r="C86" s="26">
        <v>45000</v>
      </c>
      <c r="D86" s="26">
        <v>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68660</v>
      </c>
      <c r="C88" s="26">
        <v>104300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0</v>
      </c>
      <c r="C94" s="15">
        <f>C95</f>
        <v>0</v>
      </c>
      <c r="D94" s="15">
        <f>D95</f>
        <v>0</v>
      </c>
      <c r="E94" s="14"/>
      <c r="F94" s="14"/>
    </row>
    <row r="95" spans="1:6">
      <c r="A95" s="12" t="s">
        <v>19</v>
      </c>
      <c r="B95" s="25">
        <v>0</v>
      </c>
      <c r="C95" s="26">
        <v>0</v>
      </c>
      <c r="D95" s="26">
        <v>0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23">
        <f>B98+B104+B120+B152+B155+B157+B167+B168+B169+B176+B179+B181</f>
        <v>612072.06999999995</v>
      </c>
      <c r="C97" s="15">
        <f>C98+C104+C120+C152+C155+C157+C167+C168+C169+C176+C179+C181</f>
        <v>771000</v>
      </c>
      <c r="D97" s="15">
        <f>D98+D104+D120+D152+D155+D157+D167+D168+D169+D176+D179+D181</f>
        <v>25748.7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50050</v>
      </c>
      <c r="C104" s="15">
        <f>SUM(C105:C119)</f>
        <v>53000</v>
      </c>
      <c r="D104" s="15">
        <f>SUM(D105:D119)</f>
        <v>1720</v>
      </c>
      <c r="E104" s="14"/>
      <c r="F104" s="14"/>
    </row>
    <row r="105" spans="1:6" s="7" customFormat="1" ht="18.75" customHeight="1">
      <c r="A105" s="10" t="s">
        <v>56</v>
      </c>
      <c r="B105" s="25">
        <v>48000</v>
      </c>
      <c r="C105" s="26">
        <v>51000</v>
      </c>
      <c r="D105" s="26">
        <v>1320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2050</v>
      </c>
      <c r="C112" s="26">
        <v>2000</v>
      </c>
      <c r="D112" s="26">
        <v>400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0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404779.54</v>
      </c>
      <c r="C120" s="15">
        <f>SUM(C121:C151)</f>
        <v>522000</v>
      </c>
      <c r="D120" s="15">
        <f>SUM(D121:D151)</f>
        <v>15300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75421.929999999993</v>
      </c>
      <c r="C125" s="26">
        <v>80000</v>
      </c>
      <c r="D125" s="26">
        <v>0</v>
      </c>
      <c r="E125" s="14"/>
      <c r="F125" s="14"/>
    </row>
    <row r="126" spans="1:6">
      <c r="A126" s="12" t="s">
        <v>21</v>
      </c>
      <c r="B126" s="25">
        <v>0</v>
      </c>
      <c r="C126" s="26">
        <v>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4500</v>
      </c>
      <c r="C134" s="26">
        <v>10000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324857.61</v>
      </c>
      <c r="C140" s="26">
        <v>432000</v>
      </c>
      <c r="D140" s="26">
        <v>15300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20795.490000000002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20795.490000000002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46000</v>
      </c>
      <c r="D167" s="15">
        <v>3192.5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136447.03999999998</v>
      </c>
      <c r="C169" s="15">
        <f>SUM(C170:C175)</f>
        <v>90000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19649.509999999998</v>
      </c>
      <c r="C170" s="26">
        <v>30000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38734.53</v>
      </c>
      <c r="C172" s="26">
        <v>30000</v>
      </c>
      <c r="D172" s="26">
        <v>0</v>
      </c>
      <c r="E172" s="14"/>
      <c r="F172" s="14"/>
    </row>
    <row r="173" spans="1:6">
      <c r="A173" s="10" t="s">
        <v>2</v>
      </c>
      <c r="B173" s="25">
        <v>0</v>
      </c>
      <c r="C173" s="26">
        <v>10000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78063</v>
      </c>
      <c r="C175" s="26">
        <v>20000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60000</v>
      </c>
      <c r="D176" s="15">
        <f>D177+D178</f>
        <v>5536.2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60000</v>
      </c>
      <c r="D178" s="26">
        <v>5536.2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0</v>
      </c>
      <c r="C181" s="15">
        <f>C182</f>
        <v>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0</v>
      </c>
      <c r="C182" s="26">
        <v>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workbookViewId="0">
      <selection activeCell="D94" sqref="D94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1529415.8199999998</v>
      </c>
      <c r="C10" s="15">
        <f>C11+C15+C17+C33+C65+C68+C70+C80+C81+C82+C89+C92+C94+C96+C97</f>
        <v>1115300</v>
      </c>
      <c r="D10" s="15">
        <f>D11+D15+D17+D33+D65+D68+D70+D80+D81+D82+D89+D92+D94+D96+D97</f>
        <v>125302.55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82660.649999999994</v>
      </c>
      <c r="C17" s="15">
        <f>SUM(C18:C32)</f>
        <v>77100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0</v>
      </c>
      <c r="C18" s="26">
        <v>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35590</v>
      </c>
      <c r="C25" s="26">
        <v>30000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47070.65</v>
      </c>
      <c r="C32" s="26">
        <v>47100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438453.94999999995</v>
      </c>
      <c r="C33" s="15">
        <f>SUM(C34:C64)</f>
        <v>270800</v>
      </c>
      <c r="D33" s="15">
        <f>SUM(D34:D64)</f>
        <v>50912.94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144518.93</v>
      </c>
      <c r="C38" s="26">
        <v>198000</v>
      </c>
      <c r="D38" s="26">
        <v>47712.94</v>
      </c>
      <c r="E38" s="14"/>
      <c r="F38" s="14"/>
    </row>
    <row r="39" spans="1:6">
      <c r="A39" s="12" t="s">
        <v>21</v>
      </c>
      <c r="B39" s="25">
        <v>3181.02</v>
      </c>
      <c r="C39" s="26">
        <v>2600</v>
      </c>
      <c r="D39" s="26">
        <v>0</v>
      </c>
      <c r="E39" s="14"/>
      <c r="F39" s="14"/>
    </row>
    <row r="40" spans="1:6">
      <c r="A40" s="12" t="s">
        <v>22</v>
      </c>
      <c r="B40" s="25">
        <v>10800</v>
      </c>
      <c r="C40" s="26">
        <v>15900</v>
      </c>
      <c r="D40" s="26">
        <v>3200</v>
      </c>
      <c r="E40" s="14"/>
      <c r="F40" s="14"/>
    </row>
    <row r="41" spans="1:6">
      <c r="A41" s="12" t="s">
        <v>42</v>
      </c>
      <c r="B41" s="25">
        <v>51954</v>
      </c>
      <c r="C41" s="26">
        <v>54300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3000</v>
      </c>
      <c r="C47" s="26">
        <v>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0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225000</v>
      </c>
      <c r="C64" s="26">
        <v>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3056.72</v>
      </c>
      <c r="C65" s="15">
        <f>C66+C67</f>
        <v>4900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3056.72</v>
      </c>
      <c r="C66" s="26">
        <v>4900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30000</v>
      </c>
      <c r="C70" s="15">
        <f>C71+C72+C73+C74+C77</f>
        <v>10000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0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20000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20000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v>10000</v>
      </c>
      <c r="C77" s="15">
        <v>10000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108772</v>
      </c>
      <c r="C82" s="15">
        <f>SUM(C83:C88)</f>
        <v>66000</v>
      </c>
      <c r="D82" s="15">
        <f>SUM(D83:D88)</f>
        <v>0</v>
      </c>
      <c r="E82" s="14"/>
      <c r="F82" s="14"/>
    </row>
    <row r="83" spans="1:6">
      <c r="A83" s="10" t="s">
        <v>1</v>
      </c>
      <c r="B83" s="25">
        <v>30257</v>
      </c>
      <c r="C83" s="26">
        <v>27100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0</v>
      </c>
      <c r="C85" s="26">
        <v>0</v>
      </c>
      <c r="D85" s="26">
        <v>0</v>
      </c>
      <c r="E85" s="14"/>
      <c r="F85" s="14"/>
    </row>
    <row r="86" spans="1:6">
      <c r="A86" s="10" t="s">
        <v>2</v>
      </c>
      <c r="B86" s="25">
        <v>39655</v>
      </c>
      <c r="C86" s="26">
        <v>0</v>
      </c>
      <c r="D86" s="26">
        <v>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38860</v>
      </c>
      <c r="C88" s="26">
        <v>38900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0</v>
      </c>
      <c r="C94" s="15">
        <f>C95</f>
        <v>0</v>
      </c>
      <c r="D94" s="15">
        <f>D95</f>
        <v>0</v>
      </c>
      <c r="E94" s="14"/>
      <c r="F94" s="14"/>
    </row>
    <row r="95" spans="1:6">
      <c r="A95" s="12" t="s">
        <v>19</v>
      </c>
      <c r="B95" s="25">
        <v>0</v>
      </c>
      <c r="C95" s="26">
        <v>0</v>
      </c>
      <c r="D95" s="26">
        <v>0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866472.5</v>
      </c>
      <c r="C97" s="15">
        <f>C98+C102+C104+C120+C152+C155+C157+C167+C168+C169+C176+C179+C181+C183</f>
        <v>686500</v>
      </c>
      <c r="D97" s="15">
        <f>D98+D102+D104+D120+D152+D155+D157+D167+D168+D169+D176+D179+D181+D183</f>
        <v>74389.61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33800</v>
      </c>
      <c r="C104" s="15">
        <f>SUM(C105:C119)</f>
        <v>36500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31500</v>
      </c>
      <c r="C105" s="26">
        <v>32700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2300</v>
      </c>
      <c r="C112" s="26">
        <v>3800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0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735330.75</v>
      </c>
      <c r="C120" s="15">
        <f>SUM(C121:C151)</f>
        <v>641000</v>
      </c>
      <c r="D120" s="15">
        <f>SUM(D121:D151)</f>
        <v>74389.61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7290</v>
      </c>
      <c r="C125" s="26">
        <v>24200</v>
      </c>
      <c r="D125" s="26">
        <v>6930</v>
      </c>
      <c r="E125" s="14"/>
      <c r="F125" s="14"/>
    </row>
    <row r="126" spans="1:6">
      <c r="A126" s="12" t="s">
        <v>21</v>
      </c>
      <c r="B126" s="25">
        <v>0</v>
      </c>
      <c r="C126" s="26">
        <v>3300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0</v>
      </c>
      <c r="C134" s="26">
        <v>23500</v>
      </c>
      <c r="D134" s="26">
        <v>0</v>
      </c>
      <c r="E134" s="14"/>
      <c r="F134" s="14"/>
    </row>
    <row r="135" spans="1:6" ht="31.5">
      <c r="A135" s="27" t="s">
        <v>56</v>
      </c>
      <c r="B135" s="25">
        <v>3300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724740.75</v>
      </c>
      <c r="C140" s="26">
        <v>590000</v>
      </c>
      <c r="D140" s="26">
        <v>67459.61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0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0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97341.75</v>
      </c>
      <c r="C169" s="15">
        <f>SUM(C170:C175)</f>
        <v>9000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16149</v>
      </c>
      <c r="C170" s="26">
        <v>9000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0</v>
      </c>
      <c r="C172" s="26">
        <v>0</v>
      </c>
      <c r="D172" s="26">
        <v>0</v>
      </c>
      <c r="E172" s="14"/>
      <c r="F172" s="14"/>
    </row>
    <row r="173" spans="1:6">
      <c r="A173" s="10" t="s">
        <v>2</v>
      </c>
      <c r="B173" s="25">
        <v>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81192.75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0</v>
      </c>
      <c r="C181" s="15">
        <f>C182</f>
        <v>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0</v>
      </c>
      <c r="C182" s="26">
        <v>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200"/>
  <sheetViews>
    <sheetView view="pageBreakPreview" zoomScale="66" zoomScaleNormal="70" zoomScaleSheetLayoutView="66" workbookViewId="0">
      <pane xSplit="1" ySplit="9" topLeftCell="S10" activePane="bottomRight" state="frozen"/>
      <selection pane="topRight" activeCell="B1" sqref="B1"/>
      <selection pane="bottomLeft" activeCell="A10" sqref="A10"/>
      <selection pane="bottomRight" activeCell="U170" sqref="U170:U175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13.85546875" style="1" customWidth="1"/>
    <col min="6" max="6" width="13.42578125" style="1" customWidth="1"/>
    <col min="7" max="7" width="12" style="1" customWidth="1"/>
    <col min="8" max="8" width="18" style="1" customWidth="1"/>
    <col min="9" max="9" width="15.85546875" style="1" customWidth="1"/>
    <col min="10" max="10" width="12" style="1" customWidth="1"/>
    <col min="11" max="11" width="14.140625" style="1" customWidth="1"/>
    <col min="12" max="12" width="13.7109375" style="1" customWidth="1"/>
    <col min="13" max="13" width="12" style="1" customWidth="1"/>
    <col min="14" max="14" width="13.7109375" style="1" customWidth="1"/>
    <col min="15" max="15" width="14.42578125" style="1" customWidth="1"/>
    <col min="16" max="16" width="12" style="1" customWidth="1"/>
    <col min="17" max="17" width="16.28515625" style="1" customWidth="1"/>
    <col min="18" max="18" width="14.42578125" style="1" customWidth="1"/>
    <col min="19" max="19" width="15.140625" style="1" customWidth="1"/>
    <col min="20" max="20" width="16.5703125" style="1" customWidth="1"/>
    <col min="21" max="21" width="16.28515625" style="1" customWidth="1"/>
    <col min="22" max="22" width="15.85546875" style="1" customWidth="1"/>
    <col min="23" max="23" width="14.42578125" style="1" customWidth="1"/>
    <col min="24" max="24" width="15.5703125" style="1" customWidth="1"/>
    <col min="25" max="25" width="12" style="1" customWidth="1"/>
    <col min="26" max="26" width="14.42578125" style="1" customWidth="1"/>
    <col min="27" max="27" width="13.7109375" style="1" customWidth="1"/>
    <col min="28" max="28" width="12" style="1" customWidth="1"/>
    <col min="29" max="29" width="17.28515625" style="1" customWidth="1"/>
    <col min="30" max="30" width="14.140625" style="1" customWidth="1"/>
    <col min="31" max="31" width="12" style="1" customWidth="1"/>
    <col min="32" max="32" width="12" style="1" hidden="1" customWidth="1"/>
    <col min="33" max="33" width="12.7109375" style="1" hidden="1" customWidth="1"/>
    <col min="34" max="34" width="12" style="1" hidden="1" customWidth="1"/>
    <col min="35" max="16384" width="9.140625" style="1"/>
  </cols>
  <sheetData>
    <row r="1" spans="1:34">
      <c r="C1" s="4" t="s">
        <v>96</v>
      </c>
    </row>
    <row r="2" spans="1:34" ht="18.75">
      <c r="A2" s="58" t="s">
        <v>59</v>
      </c>
      <c r="B2" s="58"/>
      <c r="C2" s="59"/>
      <c r="D2" s="59"/>
    </row>
    <row r="3" spans="1:34">
      <c r="A3" s="60" t="s">
        <v>60</v>
      </c>
      <c r="B3" s="60"/>
      <c r="C3" s="60"/>
      <c r="D3" s="60"/>
    </row>
    <row r="4" spans="1:34">
      <c r="A4" s="61"/>
      <c r="B4" s="61"/>
      <c r="C4" s="61"/>
      <c r="D4" s="61"/>
    </row>
    <row r="5" spans="1:34">
      <c r="A5" s="62" t="s">
        <v>58</v>
      </c>
      <c r="B5" s="62"/>
      <c r="C5" s="62"/>
      <c r="D5" s="62"/>
    </row>
    <row r="6" spans="1:34">
      <c r="A6" s="2"/>
      <c r="B6" s="73" t="s">
        <v>99</v>
      </c>
      <c r="C6" s="74"/>
      <c r="D6" s="74"/>
      <c r="E6" s="71" t="s">
        <v>100</v>
      </c>
      <c r="F6" s="72"/>
      <c r="G6" s="72"/>
      <c r="H6" s="71" t="s">
        <v>101</v>
      </c>
      <c r="I6" s="72"/>
      <c r="J6" s="72"/>
      <c r="K6" s="71" t="s">
        <v>102</v>
      </c>
      <c r="L6" s="72"/>
      <c r="M6" s="72"/>
      <c r="N6" s="71" t="s">
        <v>103</v>
      </c>
      <c r="O6" s="72"/>
      <c r="P6" s="72"/>
      <c r="Q6" s="71" t="s">
        <v>104</v>
      </c>
      <c r="R6" s="72"/>
      <c r="S6" s="72"/>
      <c r="T6" s="71" t="s">
        <v>105</v>
      </c>
      <c r="U6" s="72"/>
      <c r="V6" s="72"/>
      <c r="W6" s="71" t="s">
        <v>106</v>
      </c>
      <c r="X6" s="72"/>
      <c r="Y6" s="72"/>
      <c r="Z6" s="71" t="s">
        <v>107</v>
      </c>
      <c r="AA6" s="72"/>
      <c r="AB6" s="72"/>
      <c r="AC6" s="71" t="s">
        <v>108</v>
      </c>
      <c r="AD6" s="72"/>
      <c r="AE6" s="72"/>
      <c r="AF6" s="69" t="s">
        <v>109</v>
      </c>
      <c r="AG6" s="70"/>
      <c r="AH6" s="70"/>
    </row>
    <row r="7" spans="1:34" ht="15.75" customHeight="1">
      <c r="A7" s="63" t="s">
        <v>70</v>
      </c>
      <c r="B7" s="65" t="s">
        <v>94</v>
      </c>
      <c r="C7" s="63" t="s">
        <v>73</v>
      </c>
      <c r="D7" s="67" t="s">
        <v>95</v>
      </c>
      <c r="E7" s="65" t="s">
        <v>94</v>
      </c>
      <c r="F7" s="63" t="s">
        <v>73</v>
      </c>
      <c r="G7" s="67" t="s">
        <v>95</v>
      </c>
      <c r="H7" s="65" t="s">
        <v>94</v>
      </c>
      <c r="I7" s="63" t="s">
        <v>73</v>
      </c>
      <c r="J7" s="67" t="s">
        <v>95</v>
      </c>
      <c r="K7" s="65" t="s">
        <v>94</v>
      </c>
      <c r="L7" s="63" t="s">
        <v>73</v>
      </c>
      <c r="M7" s="67" t="s">
        <v>95</v>
      </c>
      <c r="N7" s="65" t="s">
        <v>94</v>
      </c>
      <c r="O7" s="63" t="s">
        <v>110</v>
      </c>
      <c r="P7" s="67" t="s">
        <v>95</v>
      </c>
      <c r="Q7" s="65" t="s">
        <v>94</v>
      </c>
      <c r="R7" s="63" t="s">
        <v>73</v>
      </c>
      <c r="S7" s="67" t="s">
        <v>95</v>
      </c>
      <c r="T7" s="65" t="s">
        <v>94</v>
      </c>
      <c r="U7" s="63" t="s">
        <v>73</v>
      </c>
      <c r="V7" s="67" t="s">
        <v>95</v>
      </c>
      <c r="W7" s="65" t="s">
        <v>94</v>
      </c>
      <c r="X7" s="63" t="s">
        <v>73</v>
      </c>
      <c r="Y7" s="67" t="s">
        <v>95</v>
      </c>
      <c r="Z7" s="65" t="s">
        <v>94</v>
      </c>
      <c r="AA7" s="63" t="s">
        <v>73</v>
      </c>
      <c r="AB7" s="67" t="s">
        <v>95</v>
      </c>
      <c r="AC7" s="65" t="s">
        <v>94</v>
      </c>
      <c r="AD7" s="63" t="s">
        <v>73</v>
      </c>
      <c r="AE7" s="67" t="s">
        <v>95</v>
      </c>
      <c r="AF7" s="65" t="s">
        <v>94</v>
      </c>
      <c r="AG7" s="63" t="s">
        <v>73</v>
      </c>
      <c r="AH7" s="67" t="s">
        <v>95</v>
      </c>
    </row>
    <row r="8" spans="1:34" ht="48.75" customHeight="1">
      <c r="A8" s="64"/>
      <c r="B8" s="66"/>
      <c r="C8" s="64"/>
      <c r="D8" s="68"/>
      <c r="E8" s="66"/>
      <c r="F8" s="64"/>
      <c r="G8" s="68"/>
      <c r="H8" s="66"/>
      <c r="I8" s="64"/>
      <c r="J8" s="68"/>
      <c r="K8" s="66"/>
      <c r="L8" s="64"/>
      <c r="M8" s="68"/>
      <c r="N8" s="66"/>
      <c r="O8" s="64"/>
      <c r="P8" s="68"/>
      <c r="Q8" s="66"/>
      <c r="R8" s="64"/>
      <c r="S8" s="68"/>
      <c r="T8" s="66"/>
      <c r="U8" s="64"/>
      <c r="V8" s="68"/>
      <c r="W8" s="66"/>
      <c r="X8" s="64"/>
      <c r="Y8" s="68"/>
      <c r="Z8" s="66"/>
      <c r="AA8" s="64"/>
      <c r="AB8" s="68"/>
      <c r="AC8" s="66"/>
      <c r="AD8" s="64"/>
      <c r="AE8" s="68"/>
      <c r="AF8" s="66"/>
      <c r="AG8" s="64"/>
      <c r="AH8" s="68"/>
    </row>
    <row r="9" spans="1:34">
      <c r="A9" s="3">
        <v>1</v>
      </c>
      <c r="B9" s="22">
        <v>2</v>
      </c>
      <c r="C9" s="3">
        <v>3</v>
      </c>
      <c r="D9" s="6">
        <v>4</v>
      </c>
      <c r="E9" s="22">
        <v>2</v>
      </c>
      <c r="F9" s="3">
        <v>3</v>
      </c>
      <c r="G9" s="42">
        <v>4</v>
      </c>
      <c r="H9" s="22">
        <v>2</v>
      </c>
      <c r="I9" s="3">
        <v>3</v>
      </c>
      <c r="J9" s="6">
        <v>4</v>
      </c>
      <c r="K9" s="22">
        <v>2</v>
      </c>
      <c r="L9" s="3">
        <v>3</v>
      </c>
      <c r="M9" s="6">
        <v>4</v>
      </c>
      <c r="N9" s="22">
        <v>2</v>
      </c>
      <c r="O9" s="3">
        <v>3</v>
      </c>
      <c r="P9" s="46">
        <v>4</v>
      </c>
      <c r="Q9" s="22">
        <v>2</v>
      </c>
      <c r="R9" s="3">
        <v>3</v>
      </c>
      <c r="S9" s="42">
        <v>4</v>
      </c>
      <c r="T9" s="22">
        <v>2</v>
      </c>
      <c r="U9" s="3">
        <v>3</v>
      </c>
      <c r="V9" s="45">
        <v>4</v>
      </c>
      <c r="W9" s="51">
        <v>2</v>
      </c>
      <c r="X9" s="47">
        <v>3</v>
      </c>
      <c r="Y9" s="48">
        <v>4</v>
      </c>
      <c r="Z9" s="22">
        <v>2</v>
      </c>
      <c r="AA9" s="3">
        <v>3</v>
      </c>
      <c r="AB9" s="6">
        <v>4</v>
      </c>
      <c r="AC9" s="22">
        <v>2</v>
      </c>
      <c r="AD9" s="3">
        <v>3</v>
      </c>
      <c r="AE9" s="6">
        <v>4</v>
      </c>
      <c r="AF9" s="22">
        <v>2</v>
      </c>
      <c r="AG9" s="3">
        <v>3</v>
      </c>
      <c r="AH9" s="6">
        <v>4</v>
      </c>
    </row>
    <row r="10" spans="1:34">
      <c r="A10" s="8" t="s">
        <v>71</v>
      </c>
      <c r="B10" s="23">
        <f>E10+H10+K10+N10+Q10+T10+W10+Z10+AC10+AF10</f>
        <v>49339110.759999998</v>
      </c>
      <c r="C10" s="15">
        <f>F10+I10+L10+O10+R10+U10+X10+AA10+AD10+AG10</f>
        <v>35403096.409999996</v>
      </c>
      <c r="D10" s="15">
        <f>G10+J10+M10+P10+S10+V10+Y10+AB10+AE10+AH10</f>
        <v>3781212.07</v>
      </c>
      <c r="E10" s="23">
        <f>E11+E15+E17+E33+E65+E68+E70+E80+E81+E82+E89+E92+E94+E96+E97</f>
        <v>205226.12</v>
      </c>
      <c r="F10" s="15">
        <f>F11+F15+F17+F33+F65+F68+F70+F80+F81+F82+F89+F92+F94+F96+F97</f>
        <v>141700</v>
      </c>
      <c r="G10" s="15">
        <f>G11+G15+G17+G33+G65+G68+G70+G80+G81+G82+G89+G92+G94+G96+G97</f>
        <v>3900</v>
      </c>
      <c r="H10" s="23">
        <f t="shared" ref="H10:M10" si="0">H11+H15+H17+H33+H65+H68+H70+H80+H81+H82+H89+H92+H94+H96+H97</f>
        <v>3879328.5599999996</v>
      </c>
      <c r="I10" s="15">
        <f t="shared" si="0"/>
        <v>4257800</v>
      </c>
      <c r="J10" s="15">
        <f t="shared" si="0"/>
        <v>540</v>
      </c>
      <c r="K10" s="23">
        <f t="shared" si="0"/>
        <v>305307.36</v>
      </c>
      <c r="L10" s="15">
        <f t="shared" si="0"/>
        <v>287700</v>
      </c>
      <c r="M10" s="15">
        <f t="shared" si="0"/>
        <v>0</v>
      </c>
      <c r="N10" s="23">
        <f t="shared" ref="N10:S10" si="1">N11+N15+N17+N33+N65+N68+N70+N80+N81+N82+N89+N92+N94+N96+N97</f>
        <v>518080.18</v>
      </c>
      <c r="O10" s="15">
        <f t="shared" si="1"/>
        <v>700200</v>
      </c>
      <c r="P10" s="15">
        <f t="shared" si="1"/>
        <v>19942.5</v>
      </c>
      <c r="Q10" s="23">
        <f t="shared" si="1"/>
        <v>3390220.24</v>
      </c>
      <c r="R10" s="15">
        <f t="shared" si="1"/>
        <v>1685807.41</v>
      </c>
      <c r="S10" s="15">
        <f t="shared" si="1"/>
        <v>140205.41</v>
      </c>
      <c r="T10" s="23">
        <v>36555606.769999996</v>
      </c>
      <c r="U10" s="15">
        <f t="shared" ref="U10" si="2">U11+U15+U17+U33+U65+U68+U70+U80+U81+U82+U89+U92+U94+U96+U97</f>
        <v>25242389</v>
      </c>
      <c r="V10" s="15">
        <v>3543238.4599999995</v>
      </c>
      <c r="W10" s="52">
        <f>W11+W15+W17+W33+W65+W68+W70+W80+W81+W82+W89+W92+W94+W96+W97</f>
        <v>726799.89</v>
      </c>
      <c r="X10" s="49">
        <f>X11+X15+X17+X33+X65+X68+X70+X80+X81+X82+X89+X92+X94+X96+X97</f>
        <v>1406000</v>
      </c>
      <c r="Y10" s="49">
        <f>Y11+Y15+Y17+Y33+Y65+Y68+Y70+Y80+Y81+Y82+Y89+Y92+Y94+Y96+Y97</f>
        <v>0</v>
      </c>
      <c r="Z10" s="23">
        <f t="shared" ref="Z10:AH10" si="3">Z11+Z15+Z17+Z33+Z65+Z68+Z70+Z80+Z81+Z82+Z89+Z92+Z94+Z96+Z97</f>
        <v>423012</v>
      </c>
      <c r="AA10" s="15">
        <f t="shared" si="3"/>
        <v>448100</v>
      </c>
      <c r="AB10" s="15">
        <f t="shared" si="3"/>
        <v>16885.97</v>
      </c>
      <c r="AC10" s="23">
        <f t="shared" si="3"/>
        <v>3335529.64</v>
      </c>
      <c r="AD10" s="15">
        <f t="shared" si="3"/>
        <v>1233400</v>
      </c>
      <c r="AE10" s="15">
        <f t="shared" si="3"/>
        <v>56499.729999999996</v>
      </c>
      <c r="AF10" s="23">
        <f t="shared" si="3"/>
        <v>0</v>
      </c>
      <c r="AG10" s="15">
        <f t="shared" si="3"/>
        <v>0</v>
      </c>
      <c r="AH10" s="15">
        <f t="shared" si="3"/>
        <v>0</v>
      </c>
    </row>
    <row r="11" spans="1:34" s="7" customFormat="1">
      <c r="A11" s="9" t="s">
        <v>7</v>
      </c>
      <c r="B11" s="23">
        <f t="shared" ref="B11:B74" si="4">E11+H11+K11+N11+Q11+T11+W11+Z11+AC11+AF11</f>
        <v>331180.11</v>
      </c>
      <c r="C11" s="15">
        <f t="shared" ref="C11:C74" si="5">F11+I11+L11+O11+R11+U11+X11+AA11+AD11+AG11</f>
        <v>257500</v>
      </c>
      <c r="D11" s="15">
        <f t="shared" ref="D11:D74" si="6">G11+J11+M11+P11+S11+V11+Y11+AB11+AE11+AH11</f>
        <v>0</v>
      </c>
      <c r="E11" s="23">
        <f t="shared" ref="E11:F11" si="7">E14+E13+E12</f>
        <v>0</v>
      </c>
      <c r="F11" s="15">
        <f t="shared" si="7"/>
        <v>0</v>
      </c>
      <c r="G11" s="15">
        <f>G14+G13+G12</f>
        <v>0</v>
      </c>
      <c r="H11" s="23">
        <f t="shared" ref="H11:I11" si="8">H14+H13+H12</f>
        <v>331180.11</v>
      </c>
      <c r="I11" s="15">
        <f t="shared" si="8"/>
        <v>257500</v>
      </c>
      <c r="J11" s="15">
        <f>J14+J13+J12</f>
        <v>0</v>
      </c>
      <c r="K11" s="23">
        <f t="shared" ref="K11:L11" si="9">K14+K13+K12</f>
        <v>0</v>
      </c>
      <c r="L11" s="15">
        <f t="shared" si="9"/>
        <v>0</v>
      </c>
      <c r="M11" s="15">
        <f>M14+M13+M12</f>
        <v>0</v>
      </c>
      <c r="N11" s="23">
        <f t="shared" ref="N11:O11" si="10">N14+N13+N12</f>
        <v>0</v>
      </c>
      <c r="O11" s="15">
        <f t="shared" si="10"/>
        <v>0</v>
      </c>
      <c r="P11" s="15">
        <f>P14+P13+P12</f>
        <v>0</v>
      </c>
      <c r="Q11" s="23">
        <f t="shared" ref="Q11:R11" si="11">Q14+Q13+Q12</f>
        <v>0</v>
      </c>
      <c r="R11" s="15">
        <f t="shared" si="11"/>
        <v>0</v>
      </c>
      <c r="S11" s="15">
        <f>S14+S13+S12</f>
        <v>0</v>
      </c>
      <c r="T11" s="23">
        <v>0</v>
      </c>
      <c r="U11" s="15">
        <v>0</v>
      </c>
      <c r="V11" s="15">
        <v>0</v>
      </c>
      <c r="W11" s="52">
        <f>W14+W13+W12</f>
        <v>0</v>
      </c>
      <c r="X11" s="49">
        <f>X14+X13+X12</f>
        <v>0</v>
      </c>
      <c r="Y11" s="49">
        <f>Y14+Y13+Y12</f>
        <v>0</v>
      </c>
      <c r="Z11" s="23">
        <f t="shared" ref="Z11:AA11" si="12">Z14+Z13+Z12</f>
        <v>0</v>
      </c>
      <c r="AA11" s="15">
        <f t="shared" si="12"/>
        <v>0</v>
      </c>
      <c r="AB11" s="15">
        <f>AB14+AB13+AB12</f>
        <v>0</v>
      </c>
      <c r="AC11" s="23">
        <f t="shared" ref="AC11:AD11" si="13">AC14+AC13+AC12</f>
        <v>0</v>
      </c>
      <c r="AD11" s="15">
        <f t="shared" si="13"/>
        <v>0</v>
      </c>
      <c r="AE11" s="15">
        <f>AE14+AE13+AE12</f>
        <v>0</v>
      </c>
      <c r="AF11" s="23">
        <f t="shared" ref="AF11:AG11" si="14">AF14+AF13+AF12</f>
        <v>0</v>
      </c>
      <c r="AG11" s="15">
        <f t="shared" si="14"/>
        <v>0</v>
      </c>
      <c r="AH11" s="15">
        <f>AH14+AH13+AH12</f>
        <v>0</v>
      </c>
    </row>
    <row r="12" spans="1:34">
      <c r="A12" s="10" t="s">
        <v>39</v>
      </c>
      <c r="B12" s="23">
        <f t="shared" si="4"/>
        <v>0</v>
      </c>
      <c r="C12" s="15">
        <f t="shared" si="5"/>
        <v>0</v>
      </c>
      <c r="D12" s="15">
        <f t="shared" si="6"/>
        <v>0</v>
      </c>
      <c r="E12" s="25">
        <v>0</v>
      </c>
      <c r="F12" s="26">
        <v>0</v>
      </c>
      <c r="G12" s="26">
        <v>0</v>
      </c>
      <c r="H12" s="25">
        <v>0</v>
      </c>
      <c r="I12" s="26">
        <v>0</v>
      </c>
      <c r="J12" s="26">
        <v>0</v>
      </c>
      <c r="K12" s="25">
        <v>0</v>
      </c>
      <c r="L12" s="26">
        <v>0</v>
      </c>
      <c r="M12" s="26">
        <v>0</v>
      </c>
      <c r="N12" s="25">
        <v>0</v>
      </c>
      <c r="O12" s="26">
        <v>0</v>
      </c>
      <c r="P12" s="26">
        <v>0</v>
      </c>
      <c r="Q12" s="25">
        <v>0</v>
      </c>
      <c r="R12" s="26">
        <v>0</v>
      </c>
      <c r="S12" s="26">
        <v>0</v>
      </c>
      <c r="T12" s="25">
        <v>0</v>
      </c>
      <c r="U12" s="26">
        <v>0</v>
      </c>
      <c r="V12" s="26">
        <v>0</v>
      </c>
      <c r="W12" s="53">
        <v>0</v>
      </c>
      <c r="X12" s="50">
        <v>0</v>
      </c>
      <c r="Y12" s="50">
        <v>0</v>
      </c>
      <c r="Z12" s="25">
        <v>0</v>
      </c>
      <c r="AA12" s="26">
        <v>0</v>
      </c>
      <c r="AB12" s="26">
        <v>0</v>
      </c>
      <c r="AC12" s="25">
        <v>0</v>
      </c>
      <c r="AD12" s="26">
        <v>0</v>
      </c>
      <c r="AE12" s="26">
        <v>0</v>
      </c>
      <c r="AF12" s="25">
        <v>0</v>
      </c>
      <c r="AG12" s="26">
        <v>0</v>
      </c>
      <c r="AH12" s="26">
        <v>0</v>
      </c>
    </row>
    <row r="13" spans="1:34">
      <c r="A13" s="10" t="s">
        <v>41</v>
      </c>
      <c r="B13" s="23">
        <f t="shared" si="4"/>
        <v>0</v>
      </c>
      <c r="C13" s="15">
        <f t="shared" si="5"/>
        <v>0</v>
      </c>
      <c r="D13" s="15">
        <f t="shared" si="6"/>
        <v>0</v>
      </c>
      <c r="E13" s="25">
        <v>0</v>
      </c>
      <c r="F13" s="26">
        <v>0</v>
      </c>
      <c r="G13" s="26">
        <v>0</v>
      </c>
      <c r="H13" s="25">
        <v>0</v>
      </c>
      <c r="I13" s="26">
        <v>0</v>
      </c>
      <c r="J13" s="26">
        <v>0</v>
      </c>
      <c r="K13" s="25">
        <v>0</v>
      </c>
      <c r="L13" s="26">
        <v>0</v>
      </c>
      <c r="M13" s="26">
        <v>0</v>
      </c>
      <c r="N13" s="25">
        <v>0</v>
      </c>
      <c r="O13" s="26">
        <v>0</v>
      </c>
      <c r="P13" s="26">
        <v>0</v>
      </c>
      <c r="Q13" s="25">
        <v>0</v>
      </c>
      <c r="R13" s="26">
        <v>0</v>
      </c>
      <c r="S13" s="26">
        <v>0</v>
      </c>
      <c r="T13" s="25">
        <v>0</v>
      </c>
      <c r="U13" s="26">
        <v>0</v>
      </c>
      <c r="V13" s="26">
        <v>0</v>
      </c>
      <c r="W13" s="53">
        <v>0</v>
      </c>
      <c r="X13" s="50">
        <v>0</v>
      </c>
      <c r="Y13" s="50">
        <v>0</v>
      </c>
      <c r="Z13" s="25">
        <v>0</v>
      </c>
      <c r="AA13" s="26">
        <v>0</v>
      </c>
      <c r="AB13" s="26">
        <v>0</v>
      </c>
      <c r="AC13" s="25">
        <v>0</v>
      </c>
      <c r="AD13" s="26">
        <v>0</v>
      </c>
      <c r="AE13" s="26">
        <v>0</v>
      </c>
      <c r="AF13" s="25">
        <v>0</v>
      </c>
      <c r="AG13" s="26">
        <v>0</v>
      </c>
      <c r="AH13" s="26">
        <v>0</v>
      </c>
    </row>
    <row r="14" spans="1:34">
      <c r="A14" s="10" t="s">
        <v>9</v>
      </c>
      <c r="B14" s="23">
        <f t="shared" si="4"/>
        <v>331180.11</v>
      </c>
      <c r="C14" s="15">
        <f t="shared" si="5"/>
        <v>257500</v>
      </c>
      <c r="D14" s="15">
        <f t="shared" si="6"/>
        <v>0</v>
      </c>
      <c r="E14" s="25">
        <v>0</v>
      </c>
      <c r="F14" s="26">
        <v>0</v>
      </c>
      <c r="G14" s="26">
        <v>0</v>
      </c>
      <c r="H14" s="25">
        <v>331180.11</v>
      </c>
      <c r="I14" s="26">
        <v>257500</v>
      </c>
      <c r="J14" s="26">
        <v>0</v>
      </c>
      <c r="K14" s="25">
        <v>0</v>
      </c>
      <c r="L14" s="26">
        <v>0</v>
      </c>
      <c r="M14" s="26">
        <v>0</v>
      </c>
      <c r="N14" s="25">
        <v>0</v>
      </c>
      <c r="O14" s="26">
        <v>0</v>
      </c>
      <c r="P14" s="26">
        <v>0</v>
      </c>
      <c r="Q14" s="25">
        <v>0</v>
      </c>
      <c r="R14" s="26">
        <v>0</v>
      </c>
      <c r="S14" s="26">
        <v>0</v>
      </c>
      <c r="T14" s="25">
        <v>0</v>
      </c>
      <c r="U14" s="26">
        <v>0</v>
      </c>
      <c r="V14" s="26">
        <v>0</v>
      </c>
      <c r="W14" s="53">
        <v>0</v>
      </c>
      <c r="X14" s="50">
        <v>0</v>
      </c>
      <c r="Y14" s="50">
        <v>0</v>
      </c>
      <c r="Z14" s="25">
        <v>0</v>
      </c>
      <c r="AA14" s="26">
        <v>0</v>
      </c>
      <c r="AB14" s="26">
        <v>0</v>
      </c>
      <c r="AC14" s="25">
        <v>0</v>
      </c>
      <c r="AD14" s="26">
        <v>0</v>
      </c>
      <c r="AE14" s="26">
        <v>0</v>
      </c>
      <c r="AF14" s="25">
        <v>0</v>
      </c>
      <c r="AG14" s="26">
        <v>0</v>
      </c>
      <c r="AH14" s="26">
        <v>0</v>
      </c>
    </row>
    <row r="15" spans="1:34" s="7" customFormat="1">
      <c r="A15" s="11" t="s">
        <v>97</v>
      </c>
      <c r="B15" s="23">
        <f t="shared" si="4"/>
        <v>108939.89</v>
      </c>
      <c r="C15" s="15">
        <f t="shared" si="5"/>
        <v>104500</v>
      </c>
      <c r="D15" s="15">
        <f t="shared" si="6"/>
        <v>0</v>
      </c>
      <c r="E15" s="23">
        <f>E16</f>
        <v>0</v>
      </c>
      <c r="F15" s="15">
        <f>F16</f>
        <v>0</v>
      </c>
      <c r="G15" s="15">
        <f>G16</f>
        <v>0</v>
      </c>
      <c r="H15" s="23">
        <f t="shared" ref="H15:M15" si="15">H16</f>
        <v>0</v>
      </c>
      <c r="I15" s="15">
        <f t="shared" si="15"/>
        <v>0</v>
      </c>
      <c r="J15" s="15">
        <f t="shared" si="15"/>
        <v>0</v>
      </c>
      <c r="K15" s="23">
        <f t="shared" si="15"/>
        <v>67318.89</v>
      </c>
      <c r="L15" s="15">
        <f t="shared" si="15"/>
        <v>104500</v>
      </c>
      <c r="M15" s="15">
        <f t="shared" si="15"/>
        <v>0</v>
      </c>
      <c r="N15" s="23">
        <f t="shared" ref="N15:S15" si="16">N16</f>
        <v>0</v>
      </c>
      <c r="O15" s="15">
        <f t="shared" si="16"/>
        <v>0</v>
      </c>
      <c r="P15" s="15">
        <f t="shared" si="16"/>
        <v>0</v>
      </c>
      <c r="Q15" s="23">
        <f t="shared" si="16"/>
        <v>0</v>
      </c>
      <c r="R15" s="15">
        <f t="shared" si="16"/>
        <v>0</v>
      </c>
      <c r="S15" s="15">
        <f t="shared" si="16"/>
        <v>0</v>
      </c>
      <c r="T15" s="23">
        <v>0</v>
      </c>
      <c r="U15" s="15">
        <v>0</v>
      </c>
      <c r="V15" s="15">
        <v>0</v>
      </c>
      <c r="W15" s="52">
        <f>W16</f>
        <v>0</v>
      </c>
      <c r="X15" s="49">
        <f>X16</f>
        <v>0</v>
      </c>
      <c r="Y15" s="49">
        <f>Y16</f>
        <v>0</v>
      </c>
      <c r="Z15" s="23">
        <f t="shared" ref="Z15:AH15" si="17">Z16</f>
        <v>41621</v>
      </c>
      <c r="AA15" s="15">
        <f t="shared" si="17"/>
        <v>0</v>
      </c>
      <c r="AB15" s="15">
        <f t="shared" si="17"/>
        <v>0</v>
      </c>
      <c r="AC15" s="23">
        <f t="shared" si="17"/>
        <v>0</v>
      </c>
      <c r="AD15" s="15">
        <f t="shared" si="17"/>
        <v>0</v>
      </c>
      <c r="AE15" s="15">
        <f t="shared" si="17"/>
        <v>0</v>
      </c>
      <c r="AF15" s="23">
        <f t="shared" si="17"/>
        <v>0</v>
      </c>
      <c r="AG15" s="15">
        <f t="shared" si="17"/>
        <v>0</v>
      </c>
      <c r="AH15" s="15">
        <f t="shared" si="17"/>
        <v>0</v>
      </c>
    </row>
    <row r="16" spans="1:34">
      <c r="A16" s="10" t="s">
        <v>98</v>
      </c>
      <c r="B16" s="23">
        <f t="shared" si="4"/>
        <v>108939.89</v>
      </c>
      <c r="C16" s="15">
        <f t="shared" si="5"/>
        <v>104500</v>
      </c>
      <c r="D16" s="15">
        <f t="shared" si="6"/>
        <v>0</v>
      </c>
      <c r="E16" s="25">
        <v>0</v>
      </c>
      <c r="F16" s="26">
        <v>0</v>
      </c>
      <c r="G16" s="26">
        <v>0</v>
      </c>
      <c r="H16" s="25">
        <v>0</v>
      </c>
      <c r="I16" s="26">
        <v>0</v>
      </c>
      <c r="J16" s="26">
        <v>0</v>
      </c>
      <c r="K16" s="25">
        <v>67318.89</v>
      </c>
      <c r="L16" s="26">
        <v>104500</v>
      </c>
      <c r="M16" s="26">
        <v>0</v>
      </c>
      <c r="N16" s="25">
        <v>0</v>
      </c>
      <c r="O16" s="26">
        <v>0</v>
      </c>
      <c r="P16" s="26">
        <v>0</v>
      </c>
      <c r="Q16" s="25">
        <v>0</v>
      </c>
      <c r="R16" s="26">
        <v>0</v>
      </c>
      <c r="S16" s="26">
        <v>0</v>
      </c>
      <c r="T16" s="25">
        <v>0</v>
      </c>
      <c r="U16" s="26">
        <v>0</v>
      </c>
      <c r="V16" s="26">
        <v>0</v>
      </c>
      <c r="W16" s="53">
        <v>0</v>
      </c>
      <c r="X16" s="50">
        <v>0</v>
      </c>
      <c r="Y16" s="50">
        <v>0</v>
      </c>
      <c r="Z16" s="25">
        <v>41621</v>
      </c>
      <c r="AA16" s="26">
        <v>0</v>
      </c>
      <c r="AB16" s="26">
        <v>0</v>
      </c>
      <c r="AC16" s="25">
        <v>0</v>
      </c>
      <c r="AD16" s="26">
        <v>0</v>
      </c>
      <c r="AE16" s="26">
        <v>0</v>
      </c>
      <c r="AF16" s="25">
        <v>0</v>
      </c>
      <c r="AG16" s="26">
        <v>0</v>
      </c>
      <c r="AH16" s="26">
        <v>0</v>
      </c>
    </row>
    <row r="17" spans="1:34" s="7" customFormat="1">
      <c r="A17" s="11" t="s">
        <v>10</v>
      </c>
      <c r="B17" s="23">
        <f t="shared" si="4"/>
        <v>475306.98</v>
      </c>
      <c r="C17" s="15">
        <f t="shared" si="5"/>
        <v>509500</v>
      </c>
      <c r="D17" s="15">
        <f t="shared" si="6"/>
        <v>4549.46</v>
      </c>
      <c r="E17" s="23">
        <f>SUM(E18:E32)</f>
        <v>7200</v>
      </c>
      <c r="F17" s="15">
        <f>SUM(F18:F32)</f>
        <v>7200</v>
      </c>
      <c r="G17" s="15">
        <f>SUM(G18:G32)</f>
        <v>0</v>
      </c>
      <c r="H17" s="23">
        <f t="shared" ref="H17:M17" si="18">SUM(H18:H32)</f>
        <v>141821.98000000001</v>
      </c>
      <c r="I17" s="15">
        <f t="shared" si="18"/>
        <v>153000</v>
      </c>
      <c r="J17" s="15">
        <f t="shared" si="18"/>
        <v>0</v>
      </c>
      <c r="K17" s="23">
        <f t="shared" si="18"/>
        <v>6800</v>
      </c>
      <c r="L17" s="15">
        <f t="shared" si="18"/>
        <v>9600</v>
      </c>
      <c r="M17" s="15">
        <f t="shared" si="18"/>
        <v>0</v>
      </c>
      <c r="N17" s="23">
        <f t="shared" ref="N17:S17" si="19">SUM(N18:N32)</f>
        <v>23650</v>
      </c>
      <c r="O17" s="15">
        <f t="shared" si="19"/>
        <v>28900</v>
      </c>
      <c r="P17" s="15">
        <f t="shared" si="19"/>
        <v>0</v>
      </c>
      <c r="Q17" s="23">
        <f t="shared" si="19"/>
        <v>0</v>
      </c>
      <c r="R17" s="15">
        <f t="shared" si="19"/>
        <v>0</v>
      </c>
      <c r="S17" s="15">
        <f t="shared" si="19"/>
        <v>0</v>
      </c>
      <c r="T17" s="23">
        <v>19300</v>
      </c>
      <c r="U17" s="15">
        <v>18900</v>
      </c>
      <c r="V17" s="15">
        <v>0</v>
      </c>
      <c r="W17" s="52">
        <f>SUM(W18:W32)</f>
        <v>15200</v>
      </c>
      <c r="X17" s="49">
        <f>SUM(X18:X32)</f>
        <v>67600</v>
      </c>
      <c r="Y17" s="49">
        <f>SUM(Y18:Y32)</f>
        <v>0</v>
      </c>
      <c r="Z17" s="23">
        <f t="shared" ref="Z17:AH17" si="20">SUM(Z18:Z32)</f>
        <v>40985</v>
      </c>
      <c r="AA17" s="15">
        <f t="shared" si="20"/>
        <v>22900</v>
      </c>
      <c r="AB17" s="15">
        <f t="shared" si="20"/>
        <v>4015</v>
      </c>
      <c r="AC17" s="23">
        <f t="shared" si="20"/>
        <v>220350</v>
      </c>
      <c r="AD17" s="15">
        <f t="shared" si="20"/>
        <v>201400</v>
      </c>
      <c r="AE17" s="15">
        <f t="shared" si="20"/>
        <v>534.46</v>
      </c>
      <c r="AF17" s="23">
        <f t="shared" si="20"/>
        <v>0</v>
      </c>
      <c r="AG17" s="15">
        <f t="shared" si="20"/>
        <v>0</v>
      </c>
      <c r="AH17" s="15">
        <f t="shared" si="20"/>
        <v>0</v>
      </c>
    </row>
    <row r="18" spans="1:34" s="7" customFormat="1" ht="18.75" customHeight="1">
      <c r="A18" s="10" t="s">
        <v>56</v>
      </c>
      <c r="B18" s="23">
        <f t="shared" si="4"/>
        <v>8400</v>
      </c>
      <c r="C18" s="15">
        <f t="shared" si="5"/>
        <v>11100</v>
      </c>
      <c r="D18" s="15">
        <f t="shared" si="6"/>
        <v>2500</v>
      </c>
      <c r="E18" s="25">
        <v>0</v>
      </c>
      <c r="F18" s="26">
        <v>0</v>
      </c>
      <c r="G18" s="26">
        <v>0</v>
      </c>
      <c r="H18" s="25">
        <v>0</v>
      </c>
      <c r="I18" s="26">
        <v>0</v>
      </c>
      <c r="J18" s="26">
        <v>0</v>
      </c>
      <c r="K18" s="25">
        <v>0</v>
      </c>
      <c r="L18" s="26">
        <v>0</v>
      </c>
      <c r="M18" s="26">
        <v>0</v>
      </c>
      <c r="N18" s="25">
        <v>0</v>
      </c>
      <c r="O18" s="26">
        <v>0</v>
      </c>
      <c r="P18" s="26">
        <v>0</v>
      </c>
      <c r="Q18" s="25">
        <v>0</v>
      </c>
      <c r="R18" s="26">
        <v>0</v>
      </c>
      <c r="S18" s="26">
        <v>0</v>
      </c>
      <c r="T18" s="25">
        <v>0</v>
      </c>
      <c r="U18" s="26">
        <v>0</v>
      </c>
      <c r="V18" s="26">
        <v>0</v>
      </c>
      <c r="W18" s="53">
        <v>0</v>
      </c>
      <c r="X18" s="50">
        <v>0</v>
      </c>
      <c r="Y18" s="50">
        <v>0</v>
      </c>
      <c r="Z18" s="25">
        <v>8400</v>
      </c>
      <c r="AA18" s="26">
        <v>11100</v>
      </c>
      <c r="AB18" s="26">
        <v>2500</v>
      </c>
      <c r="AC18" s="25">
        <v>0</v>
      </c>
      <c r="AD18" s="26">
        <v>0</v>
      </c>
      <c r="AE18" s="26">
        <v>0</v>
      </c>
      <c r="AF18" s="25">
        <v>0</v>
      </c>
      <c r="AG18" s="26">
        <v>0</v>
      </c>
      <c r="AH18" s="26">
        <v>0</v>
      </c>
    </row>
    <row r="19" spans="1:34" s="7" customFormat="1">
      <c r="A19" s="10" t="s">
        <v>57</v>
      </c>
      <c r="B19" s="23">
        <f t="shared" si="4"/>
        <v>0</v>
      </c>
      <c r="C19" s="15">
        <f t="shared" si="5"/>
        <v>0</v>
      </c>
      <c r="D19" s="15">
        <f t="shared" si="6"/>
        <v>0</v>
      </c>
      <c r="E19" s="25">
        <v>0</v>
      </c>
      <c r="F19" s="26">
        <v>0</v>
      </c>
      <c r="G19" s="26">
        <v>0</v>
      </c>
      <c r="H19" s="25">
        <v>0</v>
      </c>
      <c r="I19" s="26">
        <v>0</v>
      </c>
      <c r="J19" s="26">
        <v>0</v>
      </c>
      <c r="K19" s="25">
        <v>0</v>
      </c>
      <c r="L19" s="26">
        <v>0</v>
      </c>
      <c r="M19" s="26">
        <v>0</v>
      </c>
      <c r="N19" s="25">
        <v>0</v>
      </c>
      <c r="O19" s="26">
        <v>0</v>
      </c>
      <c r="P19" s="26">
        <v>0</v>
      </c>
      <c r="Q19" s="25">
        <v>0</v>
      </c>
      <c r="R19" s="26">
        <v>0</v>
      </c>
      <c r="S19" s="26">
        <v>0</v>
      </c>
      <c r="T19" s="25">
        <v>0</v>
      </c>
      <c r="U19" s="26">
        <v>0</v>
      </c>
      <c r="V19" s="26">
        <v>0</v>
      </c>
      <c r="W19" s="53">
        <v>0</v>
      </c>
      <c r="X19" s="50">
        <v>0</v>
      </c>
      <c r="Y19" s="50">
        <v>0</v>
      </c>
      <c r="Z19" s="25">
        <v>0</v>
      </c>
      <c r="AA19" s="26">
        <v>0</v>
      </c>
      <c r="AB19" s="26">
        <v>0</v>
      </c>
      <c r="AC19" s="25">
        <v>0</v>
      </c>
      <c r="AD19" s="26">
        <v>0</v>
      </c>
      <c r="AE19" s="26">
        <v>0</v>
      </c>
      <c r="AF19" s="25">
        <v>0</v>
      </c>
      <c r="AG19" s="26">
        <v>0</v>
      </c>
      <c r="AH19" s="26">
        <v>0</v>
      </c>
    </row>
    <row r="20" spans="1:34">
      <c r="A20" s="10" t="s">
        <v>11</v>
      </c>
      <c r="B20" s="23">
        <f t="shared" si="4"/>
        <v>0</v>
      </c>
      <c r="C20" s="15">
        <f t="shared" si="5"/>
        <v>0</v>
      </c>
      <c r="D20" s="15">
        <f t="shared" si="6"/>
        <v>0</v>
      </c>
      <c r="E20" s="25">
        <v>0</v>
      </c>
      <c r="F20" s="26">
        <v>0</v>
      </c>
      <c r="G20" s="26">
        <v>0</v>
      </c>
      <c r="H20" s="25">
        <v>0</v>
      </c>
      <c r="I20" s="26">
        <v>0</v>
      </c>
      <c r="J20" s="26">
        <v>0</v>
      </c>
      <c r="K20" s="25">
        <v>0</v>
      </c>
      <c r="L20" s="26">
        <v>0</v>
      </c>
      <c r="M20" s="26">
        <v>0</v>
      </c>
      <c r="N20" s="25">
        <v>0</v>
      </c>
      <c r="O20" s="26">
        <v>0</v>
      </c>
      <c r="P20" s="26">
        <v>0</v>
      </c>
      <c r="Q20" s="25">
        <v>0</v>
      </c>
      <c r="R20" s="26">
        <v>0</v>
      </c>
      <c r="S20" s="26">
        <v>0</v>
      </c>
      <c r="T20" s="25">
        <v>0</v>
      </c>
      <c r="U20" s="26">
        <v>0</v>
      </c>
      <c r="V20" s="26">
        <v>0</v>
      </c>
      <c r="W20" s="53">
        <v>0</v>
      </c>
      <c r="X20" s="50">
        <v>0</v>
      </c>
      <c r="Y20" s="50">
        <v>0</v>
      </c>
      <c r="Z20" s="25">
        <v>0</v>
      </c>
      <c r="AA20" s="26">
        <v>0</v>
      </c>
      <c r="AB20" s="26">
        <v>0</v>
      </c>
      <c r="AC20" s="25">
        <v>0</v>
      </c>
      <c r="AD20" s="26">
        <v>0</v>
      </c>
      <c r="AE20" s="26">
        <v>0</v>
      </c>
      <c r="AF20" s="25">
        <v>0</v>
      </c>
      <c r="AG20" s="26">
        <v>0</v>
      </c>
      <c r="AH20" s="26">
        <v>0</v>
      </c>
    </row>
    <row r="21" spans="1:34">
      <c r="A21" s="10" t="s">
        <v>43</v>
      </c>
      <c r="B21" s="23">
        <f t="shared" si="4"/>
        <v>0</v>
      </c>
      <c r="C21" s="15">
        <f t="shared" si="5"/>
        <v>0</v>
      </c>
      <c r="D21" s="15">
        <f t="shared" si="6"/>
        <v>0</v>
      </c>
      <c r="E21" s="25">
        <v>0</v>
      </c>
      <c r="F21" s="26">
        <v>0</v>
      </c>
      <c r="G21" s="26">
        <v>0</v>
      </c>
      <c r="H21" s="25">
        <v>0</v>
      </c>
      <c r="I21" s="26">
        <v>0</v>
      </c>
      <c r="J21" s="26">
        <v>0</v>
      </c>
      <c r="K21" s="25">
        <v>0</v>
      </c>
      <c r="L21" s="26">
        <v>0</v>
      </c>
      <c r="M21" s="26">
        <v>0</v>
      </c>
      <c r="N21" s="25">
        <v>0</v>
      </c>
      <c r="O21" s="26">
        <v>0</v>
      </c>
      <c r="P21" s="26">
        <v>0</v>
      </c>
      <c r="Q21" s="25">
        <v>0</v>
      </c>
      <c r="R21" s="26">
        <v>0</v>
      </c>
      <c r="S21" s="26">
        <v>0</v>
      </c>
      <c r="T21" s="25">
        <v>0</v>
      </c>
      <c r="U21" s="26">
        <v>0</v>
      </c>
      <c r="V21" s="26">
        <v>0</v>
      </c>
      <c r="W21" s="53">
        <v>0</v>
      </c>
      <c r="X21" s="50">
        <v>0</v>
      </c>
      <c r="Y21" s="50">
        <v>0</v>
      </c>
      <c r="Z21" s="25">
        <v>0</v>
      </c>
      <c r="AA21" s="26">
        <v>0</v>
      </c>
      <c r="AB21" s="26">
        <v>0</v>
      </c>
      <c r="AC21" s="25">
        <v>0</v>
      </c>
      <c r="AD21" s="26">
        <v>0</v>
      </c>
      <c r="AE21" s="26">
        <v>0</v>
      </c>
      <c r="AF21" s="25">
        <v>0</v>
      </c>
      <c r="AG21" s="26">
        <v>0</v>
      </c>
      <c r="AH21" s="26">
        <v>0</v>
      </c>
    </row>
    <row r="22" spans="1:34">
      <c r="A22" s="10" t="s">
        <v>25</v>
      </c>
      <c r="B22" s="23">
        <f t="shared" si="4"/>
        <v>0</v>
      </c>
      <c r="C22" s="15">
        <f t="shared" si="5"/>
        <v>0</v>
      </c>
      <c r="D22" s="15">
        <f t="shared" si="6"/>
        <v>0</v>
      </c>
      <c r="E22" s="25">
        <v>0</v>
      </c>
      <c r="F22" s="26">
        <v>0</v>
      </c>
      <c r="G22" s="26">
        <v>0</v>
      </c>
      <c r="H22" s="25">
        <v>0</v>
      </c>
      <c r="I22" s="26">
        <v>0</v>
      </c>
      <c r="J22" s="26">
        <v>0</v>
      </c>
      <c r="K22" s="25">
        <v>0</v>
      </c>
      <c r="L22" s="26">
        <v>0</v>
      </c>
      <c r="M22" s="26">
        <v>0</v>
      </c>
      <c r="N22" s="25">
        <v>0</v>
      </c>
      <c r="O22" s="26">
        <v>0</v>
      </c>
      <c r="P22" s="26">
        <v>0</v>
      </c>
      <c r="Q22" s="25">
        <v>0</v>
      </c>
      <c r="R22" s="26">
        <v>0</v>
      </c>
      <c r="S22" s="26">
        <v>0</v>
      </c>
      <c r="T22" s="25">
        <v>0</v>
      </c>
      <c r="U22" s="26">
        <v>0</v>
      </c>
      <c r="V22" s="26">
        <v>0</v>
      </c>
      <c r="W22" s="53">
        <v>0</v>
      </c>
      <c r="X22" s="50">
        <v>0</v>
      </c>
      <c r="Y22" s="50">
        <v>0</v>
      </c>
      <c r="Z22" s="25">
        <v>0</v>
      </c>
      <c r="AA22" s="26">
        <v>0</v>
      </c>
      <c r="AB22" s="26">
        <v>0</v>
      </c>
      <c r="AC22" s="25">
        <v>0</v>
      </c>
      <c r="AD22" s="26">
        <v>0</v>
      </c>
      <c r="AE22" s="26">
        <v>0</v>
      </c>
      <c r="AF22" s="25">
        <v>0</v>
      </c>
      <c r="AG22" s="26">
        <v>0</v>
      </c>
      <c r="AH22" s="26">
        <v>0</v>
      </c>
    </row>
    <row r="23" spans="1:34" ht="31.5">
      <c r="A23" s="12" t="s">
        <v>12</v>
      </c>
      <c r="B23" s="23">
        <f t="shared" si="4"/>
        <v>87138.98000000001</v>
      </c>
      <c r="C23" s="15">
        <f t="shared" si="5"/>
        <v>60700</v>
      </c>
      <c r="D23" s="15">
        <f t="shared" si="6"/>
        <v>1515</v>
      </c>
      <c r="E23" s="25">
        <v>0</v>
      </c>
      <c r="F23" s="26">
        <v>0</v>
      </c>
      <c r="G23" s="26">
        <v>0</v>
      </c>
      <c r="H23" s="25">
        <v>54553.98</v>
      </c>
      <c r="I23" s="26">
        <v>48900</v>
      </c>
      <c r="J23" s="26">
        <v>0</v>
      </c>
      <c r="K23" s="25">
        <v>0</v>
      </c>
      <c r="L23" s="26">
        <v>0</v>
      </c>
      <c r="M23" s="26">
        <v>0</v>
      </c>
      <c r="N23" s="25">
        <v>0</v>
      </c>
      <c r="O23" s="26">
        <v>0</v>
      </c>
      <c r="P23" s="26">
        <v>0</v>
      </c>
      <c r="Q23" s="25">
        <v>0</v>
      </c>
      <c r="R23" s="26">
        <v>0</v>
      </c>
      <c r="S23" s="26">
        <v>0</v>
      </c>
      <c r="T23" s="25">
        <v>0</v>
      </c>
      <c r="U23" s="26">
        <v>0</v>
      </c>
      <c r="V23" s="26">
        <v>0</v>
      </c>
      <c r="W23" s="53">
        <v>0</v>
      </c>
      <c r="X23" s="50">
        <v>0</v>
      </c>
      <c r="Y23" s="50">
        <v>0</v>
      </c>
      <c r="Z23" s="25">
        <v>32585</v>
      </c>
      <c r="AA23" s="26">
        <v>11800</v>
      </c>
      <c r="AB23" s="26">
        <v>1515</v>
      </c>
      <c r="AC23" s="25">
        <v>0</v>
      </c>
      <c r="AD23" s="26">
        <v>0</v>
      </c>
      <c r="AE23" s="26">
        <v>0</v>
      </c>
      <c r="AF23" s="25">
        <v>0</v>
      </c>
      <c r="AG23" s="26">
        <v>0</v>
      </c>
      <c r="AH23" s="26">
        <v>0</v>
      </c>
    </row>
    <row r="24" spans="1:34">
      <c r="A24" s="12" t="s">
        <v>13</v>
      </c>
      <c r="B24" s="23">
        <f t="shared" si="4"/>
        <v>0</v>
      </c>
      <c r="C24" s="15">
        <f t="shared" si="5"/>
        <v>0</v>
      </c>
      <c r="D24" s="15">
        <f t="shared" si="6"/>
        <v>0</v>
      </c>
      <c r="E24" s="25">
        <v>0</v>
      </c>
      <c r="F24" s="26">
        <v>0</v>
      </c>
      <c r="G24" s="26">
        <v>0</v>
      </c>
      <c r="H24" s="25">
        <v>0</v>
      </c>
      <c r="I24" s="26">
        <v>0</v>
      </c>
      <c r="J24" s="26">
        <v>0</v>
      </c>
      <c r="K24" s="25">
        <v>0</v>
      </c>
      <c r="L24" s="26">
        <v>0</v>
      </c>
      <c r="M24" s="26">
        <v>0</v>
      </c>
      <c r="N24" s="25">
        <v>0</v>
      </c>
      <c r="O24" s="26">
        <v>0</v>
      </c>
      <c r="P24" s="26">
        <v>0</v>
      </c>
      <c r="Q24" s="25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53">
        <v>0</v>
      </c>
      <c r="X24" s="50">
        <v>0</v>
      </c>
      <c r="Y24" s="50">
        <v>0</v>
      </c>
      <c r="Z24" s="25">
        <v>0</v>
      </c>
      <c r="AA24" s="26">
        <v>0</v>
      </c>
      <c r="AB24" s="26">
        <v>0</v>
      </c>
      <c r="AC24" s="25">
        <v>0</v>
      </c>
      <c r="AD24" s="26">
        <v>0</v>
      </c>
      <c r="AE24" s="26">
        <v>0</v>
      </c>
      <c r="AF24" s="25">
        <v>0</v>
      </c>
      <c r="AG24" s="26">
        <v>0</v>
      </c>
      <c r="AH24" s="26">
        <v>0</v>
      </c>
    </row>
    <row r="25" spans="1:34">
      <c r="A25" s="12" t="s">
        <v>14</v>
      </c>
      <c r="B25" s="23">
        <f t="shared" si="4"/>
        <v>184500</v>
      </c>
      <c r="C25" s="15">
        <f t="shared" si="5"/>
        <v>214100</v>
      </c>
      <c r="D25" s="15">
        <f t="shared" si="6"/>
        <v>0</v>
      </c>
      <c r="E25" s="25">
        <v>7200</v>
      </c>
      <c r="F25" s="26">
        <v>7200</v>
      </c>
      <c r="G25" s="26">
        <v>0</v>
      </c>
      <c r="H25" s="25">
        <v>84700</v>
      </c>
      <c r="I25" s="26">
        <v>100300</v>
      </c>
      <c r="J25" s="26">
        <v>0</v>
      </c>
      <c r="K25" s="25">
        <v>6800</v>
      </c>
      <c r="L25" s="26">
        <v>9600</v>
      </c>
      <c r="M25" s="26">
        <v>0</v>
      </c>
      <c r="N25" s="25">
        <v>23650</v>
      </c>
      <c r="O25" s="26">
        <v>28900</v>
      </c>
      <c r="P25" s="26">
        <v>0</v>
      </c>
      <c r="Q25" s="25">
        <v>0</v>
      </c>
      <c r="R25" s="26">
        <v>0</v>
      </c>
      <c r="S25" s="26">
        <v>0</v>
      </c>
      <c r="T25" s="25">
        <v>19300</v>
      </c>
      <c r="U25" s="26">
        <v>18900</v>
      </c>
      <c r="V25" s="26">
        <v>0</v>
      </c>
      <c r="W25" s="53">
        <v>15200</v>
      </c>
      <c r="X25" s="50">
        <v>20000</v>
      </c>
      <c r="Y25" s="50">
        <v>0</v>
      </c>
      <c r="Z25" s="25">
        <v>0</v>
      </c>
      <c r="AA25" s="26">
        <v>0</v>
      </c>
      <c r="AB25" s="26">
        <v>0</v>
      </c>
      <c r="AC25" s="25">
        <v>27650</v>
      </c>
      <c r="AD25" s="26">
        <v>29200</v>
      </c>
      <c r="AE25" s="26">
        <v>0</v>
      </c>
      <c r="AF25" s="25">
        <v>0</v>
      </c>
      <c r="AG25" s="26">
        <v>0</v>
      </c>
      <c r="AH25" s="26">
        <v>0</v>
      </c>
    </row>
    <row r="26" spans="1:34">
      <c r="A26" s="12" t="s">
        <v>45</v>
      </c>
      <c r="B26" s="23">
        <f t="shared" si="4"/>
        <v>0</v>
      </c>
      <c r="C26" s="15">
        <f t="shared" si="5"/>
        <v>17600</v>
      </c>
      <c r="D26" s="15">
        <f t="shared" si="6"/>
        <v>0</v>
      </c>
      <c r="E26" s="25">
        <v>0</v>
      </c>
      <c r="F26" s="26">
        <v>0</v>
      </c>
      <c r="G26" s="26">
        <v>0</v>
      </c>
      <c r="H26" s="25">
        <v>0</v>
      </c>
      <c r="I26" s="26">
        <v>0</v>
      </c>
      <c r="J26" s="26">
        <v>0</v>
      </c>
      <c r="K26" s="25">
        <v>0</v>
      </c>
      <c r="L26" s="26">
        <v>0</v>
      </c>
      <c r="M26" s="26">
        <v>0</v>
      </c>
      <c r="N26" s="25">
        <v>0</v>
      </c>
      <c r="O26" s="26">
        <v>0</v>
      </c>
      <c r="P26" s="26">
        <v>0</v>
      </c>
      <c r="Q26" s="25">
        <v>0</v>
      </c>
      <c r="R26" s="26">
        <v>0</v>
      </c>
      <c r="S26" s="26">
        <v>0</v>
      </c>
      <c r="T26" s="25">
        <v>0</v>
      </c>
      <c r="U26" s="26">
        <v>0</v>
      </c>
      <c r="V26" s="26">
        <v>0</v>
      </c>
      <c r="W26" s="53">
        <v>0</v>
      </c>
      <c r="X26" s="50">
        <v>17600</v>
      </c>
      <c r="Y26" s="50">
        <v>0</v>
      </c>
      <c r="Z26" s="25">
        <v>0</v>
      </c>
      <c r="AA26" s="26">
        <v>0</v>
      </c>
      <c r="AB26" s="26">
        <v>0</v>
      </c>
      <c r="AC26" s="25">
        <v>0</v>
      </c>
      <c r="AD26" s="26">
        <v>0</v>
      </c>
      <c r="AE26" s="26">
        <v>0</v>
      </c>
      <c r="AF26" s="25">
        <v>0</v>
      </c>
      <c r="AG26" s="26">
        <v>0</v>
      </c>
      <c r="AH26" s="26">
        <v>0</v>
      </c>
    </row>
    <row r="27" spans="1:34">
      <c r="A27" s="12" t="s">
        <v>15</v>
      </c>
      <c r="B27" s="23">
        <f t="shared" si="4"/>
        <v>0</v>
      </c>
      <c r="C27" s="15">
        <f t="shared" si="5"/>
        <v>30000</v>
      </c>
      <c r="D27" s="15">
        <f t="shared" si="6"/>
        <v>0</v>
      </c>
      <c r="E27" s="25">
        <v>0</v>
      </c>
      <c r="F27" s="26">
        <v>0</v>
      </c>
      <c r="G27" s="26">
        <v>0</v>
      </c>
      <c r="H27" s="25">
        <v>0</v>
      </c>
      <c r="I27" s="26">
        <v>0</v>
      </c>
      <c r="J27" s="26">
        <v>0</v>
      </c>
      <c r="K27" s="25">
        <v>0</v>
      </c>
      <c r="L27" s="26">
        <v>0</v>
      </c>
      <c r="M27" s="26">
        <v>0</v>
      </c>
      <c r="N27" s="25">
        <v>0</v>
      </c>
      <c r="O27" s="26">
        <v>0</v>
      </c>
      <c r="P27" s="26">
        <v>0</v>
      </c>
      <c r="Q27" s="25">
        <v>0</v>
      </c>
      <c r="R27" s="26">
        <v>0</v>
      </c>
      <c r="S27" s="26">
        <v>0</v>
      </c>
      <c r="T27" s="25">
        <v>0</v>
      </c>
      <c r="U27" s="26">
        <v>0</v>
      </c>
      <c r="V27" s="26">
        <v>0</v>
      </c>
      <c r="W27" s="53">
        <v>0</v>
      </c>
      <c r="X27" s="50">
        <v>30000</v>
      </c>
      <c r="Y27" s="50">
        <v>0</v>
      </c>
      <c r="Z27" s="25">
        <v>0</v>
      </c>
      <c r="AA27" s="26">
        <v>0</v>
      </c>
      <c r="AB27" s="26">
        <v>0</v>
      </c>
      <c r="AC27" s="25">
        <v>0</v>
      </c>
      <c r="AD27" s="26">
        <v>0</v>
      </c>
      <c r="AE27" s="26">
        <v>0</v>
      </c>
      <c r="AF27" s="25">
        <v>0</v>
      </c>
      <c r="AG27" s="26">
        <v>0</v>
      </c>
      <c r="AH27" s="26">
        <v>0</v>
      </c>
    </row>
    <row r="28" spans="1:34">
      <c r="A28" s="12" t="s">
        <v>16</v>
      </c>
      <c r="B28" s="23">
        <f t="shared" si="4"/>
        <v>2568</v>
      </c>
      <c r="C28" s="15">
        <f t="shared" si="5"/>
        <v>3800</v>
      </c>
      <c r="D28" s="15">
        <f t="shared" si="6"/>
        <v>0</v>
      </c>
      <c r="E28" s="25">
        <v>0</v>
      </c>
      <c r="F28" s="26">
        <v>0</v>
      </c>
      <c r="G28" s="26">
        <v>0</v>
      </c>
      <c r="H28" s="25">
        <v>2568</v>
      </c>
      <c r="I28" s="26">
        <v>3800</v>
      </c>
      <c r="J28" s="26">
        <v>0</v>
      </c>
      <c r="K28" s="25">
        <v>0</v>
      </c>
      <c r="L28" s="26">
        <v>0</v>
      </c>
      <c r="M28" s="26">
        <v>0</v>
      </c>
      <c r="N28" s="25">
        <v>0</v>
      </c>
      <c r="O28" s="26">
        <v>0</v>
      </c>
      <c r="P28" s="26">
        <v>0</v>
      </c>
      <c r="Q28" s="25">
        <v>0</v>
      </c>
      <c r="R28" s="26">
        <v>0</v>
      </c>
      <c r="S28" s="26">
        <v>0</v>
      </c>
      <c r="T28" s="25">
        <v>0</v>
      </c>
      <c r="U28" s="26">
        <v>0</v>
      </c>
      <c r="V28" s="26">
        <v>0</v>
      </c>
      <c r="W28" s="53">
        <v>0</v>
      </c>
      <c r="X28" s="50">
        <v>0</v>
      </c>
      <c r="Y28" s="50">
        <v>0</v>
      </c>
      <c r="Z28" s="25">
        <v>0</v>
      </c>
      <c r="AA28" s="26">
        <v>0</v>
      </c>
      <c r="AB28" s="26">
        <v>0</v>
      </c>
      <c r="AC28" s="25">
        <v>0</v>
      </c>
      <c r="AD28" s="26">
        <v>0</v>
      </c>
      <c r="AE28" s="26">
        <v>0</v>
      </c>
      <c r="AF28" s="25">
        <v>0</v>
      </c>
      <c r="AG28" s="26">
        <v>0</v>
      </c>
      <c r="AH28" s="26">
        <v>0</v>
      </c>
    </row>
    <row r="29" spans="1:34">
      <c r="A29" s="12" t="s">
        <v>4</v>
      </c>
      <c r="B29" s="23">
        <f t="shared" si="4"/>
        <v>0</v>
      </c>
      <c r="C29" s="15">
        <f t="shared" si="5"/>
        <v>0</v>
      </c>
      <c r="D29" s="15">
        <f t="shared" si="6"/>
        <v>0</v>
      </c>
      <c r="E29" s="25">
        <v>0</v>
      </c>
      <c r="F29" s="26">
        <v>0</v>
      </c>
      <c r="G29" s="26">
        <v>0</v>
      </c>
      <c r="H29" s="25">
        <v>0</v>
      </c>
      <c r="I29" s="26">
        <v>0</v>
      </c>
      <c r="J29" s="26">
        <v>0</v>
      </c>
      <c r="K29" s="25">
        <v>0</v>
      </c>
      <c r="L29" s="26">
        <v>0</v>
      </c>
      <c r="M29" s="26">
        <v>0</v>
      </c>
      <c r="N29" s="25">
        <v>0</v>
      </c>
      <c r="O29" s="26">
        <v>0</v>
      </c>
      <c r="P29" s="26">
        <v>0</v>
      </c>
      <c r="Q29" s="25">
        <v>0</v>
      </c>
      <c r="R29" s="26">
        <v>0</v>
      </c>
      <c r="S29" s="26">
        <v>0</v>
      </c>
      <c r="T29" s="25">
        <v>0</v>
      </c>
      <c r="U29" s="26">
        <v>0</v>
      </c>
      <c r="V29" s="26">
        <v>0</v>
      </c>
      <c r="W29" s="53">
        <v>0</v>
      </c>
      <c r="X29" s="50">
        <v>0</v>
      </c>
      <c r="Y29" s="50">
        <v>0</v>
      </c>
      <c r="Z29" s="25">
        <v>0</v>
      </c>
      <c r="AA29" s="26">
        <v>0</v>
      </c>
      <c r="AB29" s="26">
        <v>0</v>
      </c>
      <c r="AC29" s="25">
        <v>0</v>
      </c>
      <c r="AD29" s="26">
        <v>0</v>
      </c>
      <c r="AE29" s="26">
        <v>0</v>
      </c>
      <c r="AF29" s="25">
        <v>0</v>
      </c>
      <c r="AG29" s="26">
        <v>0</v>
      </c>
      <c r="AH29" s="26">
        <v>0</v>
      </c>
    </row>
    <row r="30" spans="1:34">
      <c r="A30" s="13" t="s">
        <v>61</v>
      </c>
      <c r="B30" s="23">
        <f t="shared" si="4"/>
        <v>0</v>
      </c>
      <c r="C30" s="15">
        <f t="shared" si="5"/>
        <v>0</v>
      </c>
      <c r="D30" s="15">
        <f t="shared" si="6"/>
        <v>0</v>
      </c>
      <c r="E30" s="25">
        <v>0</v>
      </c>
      <c r="F30" s="26">
        <v>0</v>
      </c>
      <c r="G30" s="26">
        <v>0</v>
      </c>
      <c r="H30" s="25">
        <v>0</v>
      </c>
      <c r="I30" s="26">
        <v>0</v>
      </c>
      <c r="J30" s="26">
        <v>0</v>
      </c>
      <c r="K30" s="25">
        <v>0</v>
      </c>
      <c r="L30" s="26">
        <v>0</v>
      </c>
      <c r="M30" s="26">
        <v>0</v>
      </c>
      <c r="N30" s="25">
        <v>0</v>
      </c>
      <c r="O30" s="26">
        <v>0</v>
      </c>
      <c r="P30" s="26">
        <v>0</v>
      </c>
      <c r="Q30" s="25">
        <v>0</v>
      </c>
      <c r="R30" s="26">
        <v>0</v>
      </c>
      <c r="S30" s="26">
        <v>0</v>
      </c>
      <c r="T30" s="25">
        <v>0</v>
      </c>
      <c r="U30" s="26">
        <v>0</v>
      </c>
      <c r="V30" s="26">
        <v>0</v>
      </c>
      <c r="W30" s="53">
        <v>0</v>
      </c>
      <c r="X30" s="50">
        <v>0</v>
      </c>
      <c r="Y30" s="50">
        <v>0</v>
      </c>
      <c r="Z30" s="25">
        <v>0</v>
      </c>
      <c r="AA30" s="26">
        <v>0</v>
      </c>
      <c r="AB30" s="26">
        <v>0</v>
      </c>
      <c r="AC30" s="25">
        <v>0</v>
      </c>
      <c r="AD30" s="26">
        <v>0</v>
      </c>
      <c r="AE30" s="26">
        <v>0</v>
      </c>
      <c r="AF30" s="25">
        <v>0</v>
      </c>
      <c r="AG30" s="26">
        <v>0</v>
      </c>
      <c r="AH30" s="26">
        <v>0</v>
      </c>
    </row>
    <row r="31" spans="1:34">
      <c r="A31" s="12" t="s">
        <v>63</v>
      </c>
      <c r="B31" s="23">
        <f t="shared" si="4"/>
        <v>0</v>
      </c>
      <c r="C31" s="15">
        <f t="shared" si="5"/>
        <v>0</v>
      </c>
      <c r="D31" s="15">
        <f t="shared" si="6"/>
        <v>0</v>
      </c>
      <c r="E31" s="25">
        <v>0</v>
      </c>
      <c r="F31" s="26">
        <v>0</v>
      </c>
      <c r="G31" s="26">
        <v>0</v>
      </c>
      <c r="H31" s="25">
        <v>0</v>
      </c>
      <c r="I31" s="26">
        <v>0</v>
      </c>
      <c r="J31" s="26">
        <v>0</v>
      </c>
      <c r="K31" s="25">
        <v>0</v>
      </c>
      <c r="L31" s="26">
        <v>0</v>
      </c>
      <c r="M31" s="26">
        <v>0</v>
      </c>
      <c r="N31" s="25">
        <v>0</v>
      </c>
      <c r="O31" s="26">
        <v>0</v>
      </c>
      <c r="P31" s="26">
        <v>0</v>
      </c>
      <c r="Q31" s="25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53">
        <v>0</v>
      </c>
      <c r="X31" s="50">
        <v>0</v>
      </c>
      <c r="Y31" s="50">
        <v>0</v>
      </c>
      <c r="Z31" s="25">
        <v>0</v>
      </c>
      <c r="AA31" s="26">
        <v>0</v>
      </c>
      <c r="AB31" s="26">
        <v>0</v>
      </c>
      <c r="AC31" s="25">
        <v>0</v>
      </c>
      <c r="AD31" s="26">
        <v>0</v>
      </c>
      <c r="AE31" s="26">
        <v>0</v>
      </c>
      <c r="AF31" s="25">
        <v>0</v>
      </c>
      <c r="AG31" s="26">
        <v>0</v>
      </c>
      <c r="AH31" s="26">
        <v>0</v>
      </c>
    </row>
    <row r="32" spans="1:34">
      <c r="A32" s="13" t="s">
        <v>3</v>
      </c>
      <c r="B32" s="23">
        <f t="shared" si="4"/>
        <v>192700</v>
      </c>
      <c r="C32" s="15">
        <f t="shared" si="5"/>
        <v>172200</v>
      </c>
      <c r="D32" s="15">
        <f t="shared" si="6"/>
        <v>534.46</v>
      </c>
      <c r="E32" s="25">
        <v>0</v>
      </c>
      <c r="F32" s="26">
        <v>0</v>
      </c>
      <c r="G32" s="26">
        <v>0</v>
      </c>
      <c r="H32" s="25">
        <v>0</v>
      </c>
      <c r="I32" s="26">
        <v>0</v>
      </c>
      <c r="J32" s="26">
        <v>0</v>
      </c>
      <c r="K32" s="25">
        <v>0</v>
      </c>
      <c r="L32" s="26">
        <v>0</v>
      </c>
      <c r="M32" s="26">
        <v>0</v>
      </c>
      <c r="N32" s="25">
        <v>0</v>
      </c>
      <c r="O32" s="26">
        <v>0</v>
      </c>
      <c r="P32" s="26">
        <v>0</v>
      </c>
      <c r="Q32" s="25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53">
        <v>0</v>
      </c>
      <c r="X32" s="50">
        <v>0</v>
      </c>
      <c r="Y32" s="50">
        <v>0</v>
      </c>
      <c r="Z32" s="25">
        <v>0</v>
      </c>
      <c r="AA32" s="26">
        <v>0</v>
      </c>
      <c r="AB32" s="26">
        <v>0</v>
      </c>
      <c r="AC32" s="25">
        <v>192700</v>
      </c>
      <c r="AD32" s="26">
        <v>172200</v>
      </c>
      <c r="AE32" s="26">
        <v>534.46</v>
      </c>
      <c r="AF32" s="25">
        <v>0</v>
      </c>
      <c r="AG32" s="26">
        <v>0</v>
      </c>
      <c r="AH32" s="26">
        <v>0</v>
      </c>
    </row>
    <row r="33" spans="1:34" s="7" customFormat="1" ht="31.5">
      <c r="A33" s="9" t="s">
        <v>17</v>
      </c>
      <c r="B33" s="23">
        <f t="shared" si="4"/>
        <v>3053294.5100000002</v>
      </c>
      <c r="C33" s="15">
        <f t="shared" si="5"/>
        <v>3118600</v>
      </c>
      <c r="D33" s="15">
        <f t="shared" si="6"/>
        <v>77227.88</v>
      </c>
      <c r="E33" s="23">
        <f>SUM(E34:E64)</f>
        <v>76120.12</v>
      </c>
      <c r="F33" s="15">
        <f>SUM(F34:F64)</f>
        <v>22300</v>
      </c>
      <c r="G33" s="15">
        <f>SUM(G34:G64)</f>
        <v>3900</v>
      </c>
      <c r="H33" s="23">
        <f t="shared" ref="H33:M33" si="21">SUM(H34:H64)</f>
        <v>1604215.77</v>
      </c>
      <c r="I33" s="15">
        <f t="shared" si="21"/>
        <v>1977600</v>
      </c>
      <c r="J33" s="15">
        <f t="shared" si="21"/>
        <v>0</v>
      </c>
      <c r="K33" s="23">
        <f t="shared" si="21"/>
        <v>112077</v>
      </c>
      <c r="L33" s="15">
        <f t="shared" si="21"/>
        <v>55100</v>
      </c>
      <c r="M33" s="15">
        <f t="shared" si="21"/>
        <v>0</v>
      </c>
      <c r="N33" s="23">
        <f t="shared" ref="N33:S33" si="22">SUM(N34:N64)</f>
        <v>102196.8</v>
      </c>
      <c r="O33" s="15">
        <f t="shared" si="22"/>
        <v>50400</v>
      </c>
      <c r="P33" s="15">
        <f t="shared" si="22"/>
        <v>1008</v>
      </c>
      <c r="Q33" s="23">
        <f t="shared" si="22"/>
        <v>5088</v>
      </c>
      <c r="R33" s="15">
        <f t="shared" si="22"/>
        <v>7000</v>
      </c>
      <c r="S33" s="15">
        <f t="shared" si="22"/>
        <v>5544</v>
      </c>
      <c r="T33" s="23">
        <v>49240</v>
      </c>
      <c r="U33" s="15">
        <v>788000</v>
      </c>
      <c r="V33" s="15">
        <v>61511.31</v>
      </c>
      <c r="W33" s="52">
        <f>SUM(W34:W64)</f>
        <v>145366.20000000001</v>
      </c>
      <c r="X33" s="49">
        <f>SUM(X34:X64)</f>
        <v>36000</v>
      </c>
      <c r="Y33" s="49">
        <f>SUM(Y34:Y64)</f>
        <v>0</v>
      </c>
      <c r="Z33" s="23">
        <f t="shared" ref="Z33:AH33" si="23">SUM(Z34:Z64)</f>
        <v>60201.64</v>
      </c>
      <c r="AA33" s="15">
        <f t="shared" si="23"/>
        <v>102400</v>
      </c>
      <c r="AB33" s="15">
        <f t="shared" si="23"/>
        <v>5264.57</v>
      </c>
      <c r="AC33" s="23">
        <f t="shared" si="23"/>
        <v>898788.98</v>
      </c>
      <c r="AD33" s="15">
        <f t="shared" si="23"/>
        <v>79800</v>
      </c>
      <c r="AE33" s="15">
        <f t="shared" si="23"/>
        <v>0</v>
      </c>
      <c r="AF33" s="23">
        <f t="shared" si="23"/>
        <v>0</v>
      </c>
      <c r="AG33" s="15">
        <f t="shared" si="23"/>
        <v>0</v>
      </c>
      <c r="AH33" s="15">
        <f t="shared" si="23"/>
        <v>0</v>
      </c>
    </row>
    <row r="34" spans="1:34" s="7" customFormat="1" ht="17.25" customHeight="1">
      <c r="A34" s="12" t="s">
        <v>8</v>
      </c>
      <c r="B34" s="23">
        <f t="shared" si="4"/>
        <v>0</v>
      </c>
      <c r="C34" s="15">
        <f t="shared" si="5"/>
        <v>33900</v>
      </c>
      <c r="D34" s="15">
        <f t="shared" si="6"/>
        <v>0</v>
      </c>
      <c r="E34" s="25">
        <v>0</v>
      </c>
      <c r="F34" s="26">
        <v>0</v>
      </c>
      <c r="G34" s="26">
        <v>0</v>
      </c>
      <c r="H34" s="25">
        <v>0</v>
      </c>
      <c r="I34" s="26">
        <v>33900</v>
      </c>
      <c r="J34" s="26">
        <v>0</v>
      </c>
      <c r="K34" s="25">
        <v>0</v>
      </c>
      <c r="L34" s="26">
        <v>0</v>
      </c>
      <c r="M34" s="26">
        <v>0</v>
      </c>
      <c r="N34" s="25">
        <v>0</v>
      </c>
      <c r="O34" s="26">
        <v>0</v>
      </c>
      <c r="P34" s="26">
        <v>0</v>
      </c>
      <c r="Q34" s="25">
        <v>0</v>
      </c>
      <c r="R34" s="26">
        <v>0</v>
      </c>
      <c r="S34" s="26">
        <v>0</v>
      </c>
      <c r="T34" s="25">
        <v>0</v>
      </c>
      <c r="U34" s="26">
        <v>0</v>
      </c>
      <c r="V34" s="26">
        <v>0</v>
      </c>
      <c r="W34" s="53">
        <v>0</v>
      </c>
      <c r="X34" s="50">
        <v>0</v>
      </c>
      <c r="Y34" s="50">
        <v>0</v>
      </c>
      <c r="Z34" s="25">
        <v>0</v>
      </c>
      <c r="AA34" s="26">
        <v>0</v>
      </c>
      <c r="AB34" s="26">
        <v>0</v>
      </c>
      <c r="AC34" s="25">
        <v>0</v>
      </c>
      <c r="AD34" s="26">
        <v>0</v>
      </c>
      <c r="AE34" s="26">
        <v>0</v>
      </c>
      <c r="AF34" s="25">
        <v>0</v>
      </c>
      <c r="AG34" s="26">
        <v>0</v>
      </c>
      <c r="AH34" s="26">
        <v>0</v>
      </c>
    </row>
    <row r="35" spans="1:34" s="7" customFormat="1">
      <c r="A35" s="12" t="s">
        <v>57</v>
      </c>
      <c r="B35" s="23">
        <f t="shared" si="4"/>
        <v>0</v>
      </c>
      <c r="C35" s="15">
        <f t="shared" si="5"/>
        <v>0</v>
      </c>
      <c r="D35" s="15">
        <f t="shared" si="6"/>
        <v>0</v>
      </c>
      <c r="E35" s="25">
        <v>0</v>
      </c>
      <c r="F35" s="26">
        <v>0</v>
      </c>
      <c r="G35" s="26">
        <v>0</v>
      </c>
      <c r="H35" s="25">
        <v>0</v>
      </c>
      <c r="I35" s="26">
        <v>0</v>
      </c>
      <c r="J35" s="26">
        <v>0</v>
      </c>
      <c r="K35" s="25">
        <v>0</v>
      </c>
      <c r="L35" s="26">
        <v>0</v>
      </c>
      <c r="M35" s="26">
        <v>0</v>
      </c>
      <c r="N35" s="25">
        <v>0</v>
      </c>
      <c r="O35" s="26">
        <v>0</v>
      </c>
      <c r="P35" s="26">
        <v>0</v>
      </c>
      <c r="Q35" s="25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53">
        <v>0</v>
      </c>
      <c r="X35" s="50">
        <v>0</v>
      </c>
      <c r="Y35" s="50">
        <v>0</v>
      </c>
      <c r="Z35" s="25">
        <v>0</v>
      </c>
      <c r="AA35" s="26">
        <v>0</v>
      </c>
      <c r="AB35" s="26">
        <v>0</v>
      </c>
      <c r="AC35" s="25">
        <v>0</v>
      </c>
      <c r="AD35" s="26">
        <v>0</v>
      </c>
      <c r="AE35" s="26">
        <v>0</v>
      </c>
      <c r="AF35" s="25">
        <v>0</v>
      </c>
      <c r="AG35" s="26">
        <v>0</v>
      </c>
      <c r="AH35" s="26">
        <v>0</v>
      </c>
    </row>
    <row r="36" spans="1:34">
      <c r="A36" s="12" t="s">
        <v>18</v>
      </c>
      <c r="B36" s="23">
        <f t="shared" si="4"/>
        <v>0</v>
      </c>
      <c r="C36" s="15">
        <f t="shared" si="5"/>
        <v>40600</v>
      </c>
      <c r="D36" s="15">
        <f t="shared" si="6"/>
        <v>0</v>
      </c>
      <c r="E36" s="25">
        <v>0</v>
      </c>
      <c r="F36" s="26">
        <v>0</v>
      </c>
      <c r="G36" s="26">
        <v>0</v>
      </c>
      <c r="H36" s="25">
        <v>0</v>
      </c>
      <c r="I36" s="26">
        <v>40600</v>
      </c>
      <c r="J36" s="26">
        <v>0</v>
      </c>
      <c r="K36" s="25">
        <v>0</v>
      </c>
      <c r="L36" s="26">
        <v>0</v>
      </c>
      <c r="M36" s="26">
        <v>0</v>
      </c>
      <c r="N36" s="25">
        <v>0</v>
      </c>
      <c r="O36" s="26">
        <v>0</v>
      </c>
      <c r="P36" s="26">
        <v>0</v>
      </c>
      <c r="Q36" s="25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53">
        <v>0</v>
      </c>
      <c r="X36" s="50">
        <v>0</v>
      </c>
      <c r="Y36" s="50">
        <v>0</v>
      </c>
      <c r="Z36" s="25">
        <v>0</v>
      </c>
      <c r="AA36" s="26">
        <v>0</v>
      </c>
      <c r="AB36" s="26">
        <v>0</v>
      </c>
      <c r="AC36" s="25">
        <v>0</v>
      </c>
      <c r="AD36" s="26">
        <v>0</v>
      </c>
      <c r="AE36" s="26">
        <v>0</v>
      </c>
      <c r="AF36" s="25">
        <v>0</v>
      </c>
      <c r="AG36" s="26">
        <v>0</v>
      </c>
      <c r="AH36" s="26">
        <v>0</v>
      </c>
    </row>
    <row r="37" spans="1:34">
      <c r="A37" s="12" t="s">
        <v>36</v>
      </c>
      <c r="B37" s="23">
        <f t="shared" si="4"/>
        <v>0</v>
      </c>
      <c r="C37" s="15">
        <f t="shared" si="5"/>
        <v>0</v>
      </c>
      <c r="D37" s="15">
        <f t="shared" si="6"/>
        <v>0</v>
      </c>
      <c r="E37" s="25">
        <v>0</v>
      </c>
      <c r="F37" s="26">
        <v>0</v>
      </c>
      <c r="G37" s="26">
        <v>0</v>
      </c>
      <c r="H37" s="25">
        <v>0</v>
      </c>
      <c r="I37" s="26">
        <v>0</v>
      </c>
      <c r="J37" s="26">
        <v>0</v>
      </c>
      <c r="K37" s="25">
        <v>0</v>
      </c>
      <c r="L37" s="26">
        <v>0</v>
      </c>
      <c r="M37" s="26">
        <v>0</v>
      </c>
      <c r="N37" s="25">
        <v>0</v>
      </c>
      <c r="O37" s="26">
        <v>0</v>
      </c>
      <c r="P37" s="26">
        <v>0</v>
      </c>
      <c r="Q37" s="25">
        <v>0</v>
      </c>
      <c r="R37" s="26">
        <v>0</v>
      </c>
      <c r="S37" s="26">
        <v>0</v>
      </c>
      <c r="T37" s="25">
        <v>0</v>
      </c>
      <c r="U37" s="26">
        <v>0</v>
      </c>
      <c r="V37" s="26">
        <v>0</v>
      </c>
      <c r="W37" s="53">
        <v>0</v>
      </c>
      <c r="X37" s="50">
        <v>0</v>
      </c>
      <c r="Y37" s="50">
        <v>0</v>
      </c>
      <c r="Z37" s="25">
        <v>0</v>
      </c>
      <c r="AA37" s="26">
        <v>0</v>
      </c>
      <c r="AB37" s="26">
        <v>0</v>
      </c>
      <c r="AC37" s="25">
        <v>0</v>
      </c>
      <c r="AD37" s="26">
        <v>0</v>
      </c>
      <c r="AE37" s="26">
        <v>0</v>
      </c>
      <c r="AF37" s="25">
        <v>0</v>
      </c>
      <c r="AG37" s="26">
        <v>0</v>
      </c>
      <c r="AH37" s="26">
        <v>0</v>
      </c>
    </row>
    <row r="38" spans="1:34">
      <c r="A38" s="12" t="s">
        <v>37</v>
      </c>
      <c r="B38" s="23">
        <f t="shared" si="4"/>
        <v>725753.05</v>
      </c>
      <c r="C38" s="15">
        <f t="shared" si="5"/>
        <v>763240</v>
      </c>
      <c r="D38" s="15">
        <f t="shared" si="6"/>
        <v>9444</v>
      </c>
      <c r="E38" s="25">
        <v>63760</v>
      </c>
      <c r="F38" s="26">
        <v>9600</v>
      </c>
      <c r="G38" s="26">
        <v>3900</v>
      </c>
      <c r="H38" s="25">
        <v>417125.85</v>
      </c>
      <c r="I38" s="26">
        <v>701040</v>
      </c>
      <c r="J38" s="26">
        <v>0</v>
      </c>
      <c r="K38" s="25">
        <v>95913</v>
      </c>
      <c r="L38" s="26">
        <v>24600</v>
      </c>
      <c r="M38" s="26">
        <v>0</v>
      </c>
      <c r="N38" s="25">
        <v>0</v>
      </c>
      <c r="O38" s="26">
        <v>0</v>
      </c>
      <c r="P38" s="26">
        <v>0</v>
      </c>
      <c r="Q38" s="25">
        <v>5088</v>
      </c>
      <c r="R38" s="26">
        <v>7000</v>
      </c>
      <c r="S38" s="26">
        <v>5544</v>
      </c>
      <c r="T38" s="25">
        <v>0</v>
      </c>
      <c r="U38" s="26">
        <v>0</v>
      </c>
      <c r="V38" s="26">
        <v>0</v>
      </c>
      <c r="W38" s="53">
        <v>143866.20000000001</v>
      </c>
      <c r="X38" s="50">
        <v>21000</v>
      </c>
      <c r="Y38" s="50">
        <v>0</v>
      </c>
      <c r="Z38" s="25">
        <v>0</v>
      </c>
      <c r="AA38" s="26">
        <v>0</v>
      </c>
      <c r="AB38" s="26">
        <v>0</v>
      </c>
      <c r="AC38" s="25">
        <v>0</v>
      </c>
      <c r="AD38" s="26">
        <v>0</v>
      </c>
      <c r="AE38" s="26">
        <v>0</v>
      </c>
      <c r="AF38" s="25">
        <v>0</v>
      </c>
      <c r="AG38" s="26">
        <v>0</v>
      </c>
      <c r="AH38" s="26">
        <v>0</v>
      </c>
    </row>
    <row r="39" spans="1:34">
      <c r="A39" s="27" t="s">
        <v>21</v>
      </c>
      <c r="B39" s="23">
        <f t="shared" si="4"/>
        <v>95438.56</v>
      </c>
      <c r="C39" s="15">
        <f t="shared" si="5"/>
        <v>92000</v>
      </c>
      <c r="D39" s="15">
        <f t="shared" si="6"/>
        <v>0</v>
      </c>
      <c r="E39" s="25">
        <v>4860.12</v>
      </c>
      <c r="F39" s="26">
        <v>4700</v>
      </c>
      <c r="G39" s="26">
        <v>0</v>
      </c>
      <c r="H39" s="25">
        <v>19382.64</v>
      </c>
      <c r="I39" s="26">
        <v>15400</v>
      </c>
      <c r="J39" s="26">
        <v>0</v>
      </c>
      <c r="K39" s="25">
        <v>1164</v>
      </c>
      <c r="L39" s="26">
        <v>30500</v>
      </c>
      <c r="M39" s="26">
        <v>0</v>
      </c>
      <c r="N39" s="25">
        <v>69311.8</v>
      </c>
      <c r="O39" s="26">
        <v>40500</v>
      </c>
      <c r="P39" s="26">
        <v>0</v>
      </c>
      <c r="Q39" s="25">
        <v>0</v>
      </c>
      <c r="R39" s="26">
        <v>0</v>
      </c>
      <c r="S39" s="26">
        <v>0</v>
      </c>
      <c r="T39" s="25">
        <v>0</v>
      </c>
      <c r="U39" s="26">
        <v>0</v>
      </c>
      <c r="V39" s="26">
        <v>0</v>
      </c>
      <c r="W39" s="53">
        <v>0</v>
      </c>
      <c r="X39" s="54"/>
      <c r="Y39" s="50">
        <v>0</v>
      </c>
      <c r="Z39" s="25">
        <v>0</v>
      </c>
      <c r="AA39" s="26">
        <v>0</v>
      </c>
      <c r="AB39" s="26">
        <v>0</v>
      </c>
      <c r="AC39" s="25">
        <v>720</v>
      </c>
      <c r="AD39" s="26">
        <v>900</v>
      </c>
      <c r="AE39" s="26">
        <v>0</v>
      </c>
      <c r="AF39" s="25">
        <v>0</v>
      </c>
      <c r="AG39" s="26">
        <v>0</v>
      </c>
      <c r="AH39" s="26">
        <v>0</v>
      </c>
    </row>
    <row r="40" spans="1:34">
      <c r="A40" s="12" t="s">
        <v>22</v>
      </c>
      <c r="B40" s="23">
        <f t="shared" si="4"/>
        <v>129955.5</v>
      </c>
      <c r="C40" s="15">
        <f t="shared" si="5"/>
        <v>130000</v>
      </c>
      <c r="D40" s="15">
        <f t="shared" si="6"/>
        <v>0</v>
      </c>
      <c r="E40" s="25">
        <v>0</v>
      </c>
      <c r="F40" s="26">
        <v>0</v>
      </c>
      <c r="G40" s="26">
        <v>0</v>
      </c>
      <c r="H40" s="25">
        <v>129955.5</v>
      </c>
      <c r="I40" s="26">
        <v>130000</v>
      </c>
      <c r="J40" s="26">
        <v>0</v>
      </c>
      <c r="K40" s="25">
        <v>0</v>
      </c>
      <c r="L40" s="26">
        <v>0</v>
      </c>
      <c r="M40" s="26">
        <v>0</v>
      </c>
      <c r="N40" s="25">
        <v>0</v>
      </c>
      <c r="O40" s="26">
        <v>0</v>
      </c>
      <c r="P40" s="26">
        <v>0</v>
      </c>
      <c r="Q40" s="25">
        <v>0</v>
      </c>
      <c r="R40" s="26">
        <v>0</v>
      </c>
      <c r="S40" s="26">
        <v>0</v>
      </c>
      <c r="T40" s="25">
        <v>0</v>
      </c>
      <c r="U40" s="26">
        <v>0</v>
      </c>
      <c r="V40" s="26">
        <v>0</v>
      </c>
      <c r="W40" s="53">
        <v>0</v>
      </c>
      <c r="X40" s="50">
        <v>0</v>
      </c>
      <c r="Y40" s="50">
        <v>0</v>
      </c>
      <c r="Z40" s="25">
        <v>0</v>
      </c>
      <c r="AA40" s="26">
        <v>0</v>
      </c>
      <c r="AB40" s="26">
        <v>0</v>
      </c>
      <c r="AC40" s="25">
        <v>0</v>
      </c>
      <c r="AD40" s="26">
        <v>0</v>
      </c>
      <c r="AE40" s="26">
        <v>0</v>
      </c>
      <c r="AF40" s="25">
        <v>0</v>
      </c>
      <c r="AG40" s="26">
        <v>0</v>
      </c>
      <c r="AH40" s="26">
        <v>0</v>
      </c>
    </row>
    <row r="41" spans="1:34">
      <c r="A41" s="12" t="s">
        <v>42</v>
      </c>
      <c r="B41" s="23">
        <f t="shared" si="4"/>
        <v>212643.02</v>
      </c>
      <c r="C41" s="15">
        <f t="shared" si="5"/>
        <v>270960</v>
      </c>
      <c r="D41" s="15">
        <f t="shared" si="6"/>
        <v>1008</v>
      </c>
      <c r="E41" s="25">
        <v>0</v>
      </c>
      <c r="F41" s="26">
        <v>0</v>
      </c>
      <c r="G41" s="26">
        <v>0</v>
      </c>
      <c r="H41" s="25">
        <v>203139.02</v>
      </c>
      <c r="I41" s="26">
        <v>251160</v>
      </c>
      <c r="J41" s="26">
        <v>0</v>
      </c>
      <c r="K41" s="25">
        <v>0</v>
      </c>
      <c r="L41" s="26">
        <v>0</v>
      </c>
      <c r="M41" s="26">
        <v>0</v>
      </c>
      <c r="N41" s="25">
        <v>9504</v>
      </c>
      <c r="O41" s="26">
        <v>9900</v>
      </c>
      <c r="P41" s="26">
        <v>1008</v>
      </c>
      <c r="Q41" s="25">
        <v>0</v>
      </c>
      <c r="R41" s="26">
        <v>0</v>
      </c>
      <c r="S41" s="26">
        <v>0</v>
      </c>
      <c r="T41" s="25">
        <v>0</v>
      </c>
      <c r="U41" s="26">
        <v>0</v>
      </c>
      <c r="V41" s="26">
        <v>0</v>
      </c>
      <c r="W41" s="53">
        <v>0</v>
      </c>
      <c r="X41" s="50">
        <v>0</v>
      </c>
      <c r="Y41" s="50">
        <v>0</v>
      </c>
      <c r="Z41" s="25">
        <v>0</v>
      </c>
      <c r="AA41" s="26">
        <v>0</v>
      </c>
      <c r="AB41" s="26">
        <v>0</v>
      </c>
      <c r="AC41" s="25">
        <v>0</v>
      </c>
      <c r="AD41" s="26">
        <v>9900</v>
      </c>
      <c r="AE41" s="26">
        <v>0</v>
      </c>
      <c r="AF41" s="25">
        <v>0</v>
      </c>
      <c r="AG41" s="26">
        <v>0</v>
      </c>
      <c r="AH41" s="26">
        <v>0</v>
      </c>
    </row>
    <row r="42" spans="1:34" ht="31.5">
      <c r="A42" s="12" t="s">
        <v>23</v>
      </c>
      <c r="B42" s="23">
        <f t="shared" si="4"/>
        <v>2340</v>
      </c>
      <c r="C42" s="15">
        <f t="shared" si="5"/>
        <v>0</v>
      </c>
      <c r="D42" s="15">
        <f t="shared" si="6"/>
        <v>0</v>
      </c>
      <c r="E42" s="25">
        <v>0</v>
      </c>
      <c r="F42" s="26">
        <v>0</v>
      </c>
      <c r="G42" s="26">
        <v>0</v>
      </c>
      <c r="H42" s="25">
        <v>0</v>
      </c>
      <c r="I42" s="26">
        <v>0</v>
      </c>
      <c r="J42" s="26">
        <v>0</v>
      </c>
      <c r="K42" s="25">
        <v>0</v>
      </c>
      <c r="L42" s="26">
        <v>0</v>
      </c>
      <c r="M42" s="26">
        <v>0</v>
      </c>
      <c r="N42" s="25">
        <v>0</v>
      </c>
      <c r="O42" s="26">
        <v>0</v>
      </c>
      <c r="P42" s="26">
        <v>0</v>
      </c>
      <c r="Q42" s="25">
        <v>0</v>
      </c>
      <c r="R42" s="26">
        <v>0</v>
      </c>
      <c r="S42" s="26">
        <v>0</v>
      </c>
      <c r="T42" s="25">
        <v>2340</v>
      </c>
      <c r="U42" s="26">
        <v>0</v>
      </c>
      <c r="V42" s="26">
        <v>0</v>
      </c>
      <c r="W42" s="53">
        <v>0</v>
      </c>
      <c r="X42" s="50">
        <v>0</v>
      </c>
      <c r="Y42" s="50">
        <v>0</v>
      </c>
      <c r="Z42" s="25">
        <v>0</v>
      </c>
      <c r="AA42" s="26">
        <v>0</v>
      </c>
      <c r="AB42" s="26">
        <v>0</v>
      </c>
      <c r="AC42" s="25">
        <v>0</v>
      </c>
      <c r="AD42" s="26">
        <v>0</v>
      </c>
      <c r="AE42" s="26">
        <v>0</v>
      </c>
      <c r="AF42" s="25">
        <v>0</v>
      </c>
      <c r="AG42" s="26">
        <v>0</v>
      </c>
      <c r="AH42" s="26">
        <v>0</v>
      </c>
    </row>
    <row r="43" spans="1:34">
      <c r="A43" s="12" t="s">
        <v>24</v>
      </c>
      <c r="B43" s="23">
        <f t="shared" si="4"/>
        <v>23700</v>
      </c>
      <c r="C43" s="15">
        <f t="shared" si="5"/>
        <v>23700</v>
      </c>
      <c r="D43" s="15">
        <f t="shared" si="6"/>
        <v>0</v>
      </c>
      <c r="E43" s="25">
        <v>0</v>
      </c>
      <c r="F43" s="26">
        <v>0</v>
      </c>
      <c r="G43" s="26">
        <v>0</v>
      </c>
      <c r="H43" s="25">
        <v>0</v>
      </c>
      <c r="I43" s="26">
        <v>0</v>
      </c>
      <c r="J43" s="26">
        <v>0</v>
      </c>
      <c r="K43" s="25">
        <v>0</v>
      </c>
      <c r="L43" s="26">
        <v>0</v>
      </c>
      <c r="M43" s="26">
        <v>0</v>
      </c>
      <c r="N43" s="25">
        <v>0</v>
      </c>
      <c r="O43" s="26">
        <v>0</v>
      </c>
      <c r="P43" s="26">
        <v>0</v>
      </c>
      <c r="Q43" s="25">
        <v>0</v>
      </c>
      <c r="R43" s="26">
        <v>0</v>
      </c>
      <c r="S43" s="26">
        <v>0</v>
      </c>
      <c r="T43" s="25">
        <v>23700</v>
      </c>
      <c r="U43" s="26">
        <v>23700</v>
      </c>
      <c r="V43" s="26">
        <v>0</v>
      </c>
      <c r="W43" s="53">
        <v>0</v>
      </c>
      <c r="X43" s="50">
        <v>0</v>
      </c>
      <c r="Y43" s="50">
        <v>0</v>
      </c>
      <c r="Z43" s="25">
        <v>0</v>
      </c>
      <c r="AA43" s="26">
        <v>0</v>
      </c>
      <c r="AB43" s="26">
        <v>0</v>
      </c>
      <c r="AC43" s="25">
        <v>0</v>
      </c>
      <c r="AD43" s="26">
        <v>0</v>
      </c>
      <c r="AE43" s="26">
        <v>0</v>
      </c>
      <c r="AF43" s="25">
        <v>0</v>
      </c>
      <c r="AG43" s="26">
        <v>0</v>
      </c>
      <c r="AH43" s="26">
        <v>0</v>
      </c>
    </row>
    <row r="44" spans="1:34">
      <c r="A44" s="12" t="s">
        <v>46</v>
      </c>
      <c r="B44" s="23">
        <f t="shared" si="4"/>
        <v>0</v>
      </c>
      <c r="C44" s="15">
        <f t="shared" si="5"/>
        <v>0</v>
      </c>
      <c r="D44" s="15">
        <f t="shared" si="6"/>
        <v>0</v>
      </c>
      <c r="E44" s="25">
        <v>0</v>
      </c>
      <c r="F44" s="26">
        <v>0</v>
      </c>
      <c r="G44" s="26">
        <v>0</v>
      </c>
      <c r="H44" s="25">
        <v>0</v>
      </c>
      <c r="I44" s="26">
        <v>0</v>
      </c>
      <c r="J44" s="26">
        <v>0</v>
      </c>
      <c r="K44" s="25">
        <v>0</v>
      </c>
      <c r="L44" s="26">
        <v>0</v>
      </c>
      <c r="M44" s="26">
        <v>0</v>
      </c>
      <c r="N44" s="25">
        <v>0</v>
      </c>
      <c r="O44" s="26">
        <v>0</v>
      </c>
      <c r="P44" s="26">
        <v>0</v>
      </c>
      <c r="Q44" s="25">
        <v>0</v>
      </c>
      <c r="R44" s="26">
        <v>0</v>
      </c>
      <c r="S44" s="26">
        <v>0</v>
      </c>
      <c r="T44" s="25">
        <v>0</v>
      </c>
      <c r="U44" s="26">
        <v>0</v>
      </c>
      <c r="V44" s="26">
        <v>0</v>
      </c>
      <c r="W44" s="53">
        <v>0</v>
      </c>
      <c r="X44" s="50">
        <v>0</v>
      </c>
      <c r="Y44" s="50">
        <v>0</v>
      </c>
      <c r="Z44" s="25">
        <v>0</v>
      </c>
      <c r="AA44" s="26">
        <v>0</v>
      </c>
      <c r="AB44" s="26">
        <v>0</v>
      </c>
      <c r="AC44" s="25">
        <v>0</v>
      </c>
      <c r="AD44" s="26">
        <v>0</v>
      </c>
      <c r="AE44" s="26">
        <v>0</v>
      </c>
      <c r="AF44" s="25">
        <v>0</v>
      </c>
      <c r="AG44" s="26">
        <v>0</v>
      </c>
      <c r="AH44" s="26">
        <v>0</v>
      </c>
    </row>
    <row r="45" spans="1:34">
      <c r="A45" s="12" t="s">
        <v>25</v>
      </c>
      <c r="B45" s="23">
        <f t="shared" si="4"/>
        <v>0</v>
      </c>
      <c r="C45" s="15">
        <f t="shared" si="5"/>
        <v>0</v>
      </c>
      <c r="D45" s="15">
        <f t="shared" si="6"/>
        <v>0</v>
      </c>
      <c r="E45" s="25">
        <v>0</v>
      </c>
      <c r="F45" s="26">
        <v>0</v>
      </c>
      <c r="G45" s="26">
        <v>0</v>
      </c>
      <c r="H45" s="25">
        <v>0</v>
      </c>
      <c r="I45" s="26">
        <v>0</v>
      </c>
      <c r="J45" s="26">
        <v>0</v>
      </c>
      <c r="K45" s="25">
        <v>0</v>
      </c>
      <c r="L45" s="26">
        <v>0</v>
      </c>
      <c r="M45" s="26">
        <v>0</v>
      </c>
      <c r="N45" s="25">
        <v>0</v>
      </c>
      <c r="O45" s="26">
        <v>0</v>
      </c>
      <c r="P45" s="26">
        <v>0</v>
      </c>
      <c r="Q45" s="25">
        <v>0</v>
      </c>
      <c r="R45" s="26">
        <v>0</v>
      </c>
      <c r="S45" s="26">
        <v>0</v>
      </c>
      <c r="T45" s="25">
        <v>0</v>
      </c>
      <c r="U45" s="26">
        <v>0</v>
      </c>
      <c r="V45" s="26">
        <v>0</v>
      </c>
      <c r="W45" s="53">
        <v>0</v>
      </c>
      <c r="X45" s="50">
        <v>0</v>
      </c>
      <c r="Y45" s="50">
        <v>0</v>
      </c>
      <c r="Z45" s="25">
        <v>0</v>
      </c>
      <c r="AA45" s="26">
        <v>0</v>
      </c>
      <c r="AB45" s="26">
        <v>0</v>
      </c>
      <c r="AC45" s="25">
        <v>0</v>
      </c>
      <c r="AD45" s="26">
        <v>0</v>
      </c>
      <c r="AE45" s="26">
        <v>0</v>
      </c>
      <c r="AF45" s="25">
        <v>0</v>
      </c>
      <c r="AG45" s="26">
        <v>0</v>
      </c>
      <c r="AH45" s="26">
        <v>0</v>
      </c>
    </row>
    <row r="46" spans="1:34">
      <c r="A46" s="12" t="s">
        <v>26</v>
      </c>
      <c r="B46" s="23">
        <f t="shared" si="4"/>
        <v>0</v>
      </c>
      <c r="C46" s="15">
        <f t="shared" si="5"/>
        <v>0</v>
      </c>
      <c r="D46" s="15">
        <f t="shared" si="6"/>
        <v>0</v>
      </c>
      <c r="E46" s="25">
        <v>0</v>
      </c>
      <c r="F46" s="26">
        <v>0</v>
      </c>
      <c r="G46" s="26">
        <v>0</v>
      </c>
      <c r="H46" s="25">
        <v>0</v>
      </c>
      <c r="I46" s="26">
        <v>0</v>
      </c>
      <c r="J46" s="26">
        <v>0</v>
      </c>
      <c r="K46" s="25">
        <v>0</v>
      </c>
      <c r="L46" s="26">
        <v>0</v>
      </c>
      <c r="M46" s="26">
        <v>0</v>
      </c>
      <c r="N46" s="25">
        <v>0</v>
      </c>
      <c r="O46" s="26">
        <v>0</v>
      </c>
      <c r="P46" s="26">
        <v>0</v>
      </c>
      <c r="Q46" s="25">
        <v>0</v>
      </c>
      <c r="R46" s="26">
        <v>0</v>
      </c>
      <c r="S46" s="26">
        <v>0</v>
      </c>
      <c r="T46" s="25">
        <v>0</v>
      </c>
      <c r="U46" s="26">
        <v>0</v>
      </c>
      <c r="V46" s="26">
        <v>0</v>
      </c>
      <c r="W46" s="53">
        <v>0</v>
      </c>
      <c r="X46" s="50">
        <v>0</v>
      </c>
      <c r="Y46" s="50">
        <v>0</v>
      </c>
      <c r="Z46" s="25">
        <v>0</v>
      </c>
      <c r="AA46" s="26">
        <v>0</v>
      </c>
      <c r="AB46" s="26">
        <v>0</v>
      </c>
      <c r="AC46" s="25">
        <v>0</v>
      </c>
      <c r="AD46" s="26">
        <v>0</v>
      </c>
      <c r="AE46" s="26">
        <v>0</v>
      </c>
      <c r="AF46" s="25">
        <v>0</v>
      </c>
      <c r="AG46" s="26">
        <v>0</v>
      </c>
      <c r="AH46" s="26">
        <v>0</v>
      </c>
    </row>
    <row r="47" spans="1:34">
      <c r="A47" s="12" t="s">
        <v>27</v>
      </c>
      <c r="B47" s="23">
        <f t="shared" si="4"/>
        <v>85602.559999999998</v>
      </c>
      <c r="C47" s="15">
        <f t="shared" si="5"/>
        <v>89900</v>
      </c>
      <c r="D47" s="15">
        <f t="shared" si="6"/>
        <v>0</v>
      </c>
      <c r="E47" s="25">
        <v>7500</v>
      </c>
      <c r="F47" s="26">
        <v>8000</v>
      </c>
      <c r="G47" s="26">
        <v>0</v>
      </c>
      <c r="H47" s="25">
        <v>39102.559999999998</v>
      </c>
      <c r="I47" s="26">
        <v>49000</v>
      </c>
      <c r="J47" s="26">
        <v>0</v>
      </c>
      <c r="K47" s="25">
        <v>15000</v>
      </c>
      <c r="L47" s="26">
        <v>0</v>
      </c>
      <c r="M47" s="26">
        <v>0</v>
      </c>
      <c r="N47" s="25">
        <v>15000</v>
      </c>
      <c r="O47" s="26">
        <v>0</v>
      </c>
      <c r="P47" s="26">
        <v>0</v>
      </c>
      <c r="Q47" s="25">
        <v>0</v>
      </c>
      <c r="R47" s="26">
        <v>0</v>
      </c>
      <c r="S47" s="26">
        <v>0</v>
      </c>
      <c r="T47" s="25">
        <v>0</v>
      </c>
      <c r="U47" s="26">
        <v>17900</v>
      </c>
      <c r="V47" s="26">
        <v>0</v>
      </c>
      <c r="W47" s="53">
        <v>0</v>
      </c>
      <c r="X47" s="50">
        <v>15000</v>
      </c>
      <c r="Y47" s="50">
        <v>0</v>
      </c>
      <c r="Z47" s="25">
        <v>0</v>
      </c>
      <c r="AA47" s="26">
        <v>0</v>
      </c>
      <c r="AB47" s="26">
        <v>0</v>
      </c>
      <c r="AC47" s="25">
        <v>9000</v>
      </c>
      <c r="AD47" s="26">
        <v>0</v>
      </c>
      <c r="AE47" s="26">
        <v>0</v>
      </c>
      <c r="AF47" s="25">
        <v>0</v>
      </c>
      <c r="AG47" s="26">
        <v>0</v>
      </c>
      <c r="AH47" s="26">
        <v>0</v>
      </c>
    </row>
    <row r="48" spans="1:34">
      <c r="A48" s="12" t="s">
        <v>28</v>
      </c>
      <c r="B48" s="23">
        <f t="shared" si="4"/>
        <v>0</v>
      </c>
      <c r="C48" s="15">
        <f t="shared" si="5"/>
        <v>0</v>
      </c>
      <c r="D48" s="15">
        <f t="shared" si="6"/>
        <v>0</v>
      </c>
      <c r="E48" s="25">
        <v>0</v>
      </c>
      <c r="F48" s="26">
        <v>0</v>
      </c>
      <c r="G48" s="26">
        <v>0</v>
      </c>
      <c r="H48" s="25">
        <v>0</v>
      </c>
      <c r="I48" s="26">
        <v>0</v>
      </c>
      <c r="J48" s="26">
        <v>0</v>
      </c>
      <c r="K48" s="25">
        <v>0</v>
      </c>
      <c r="L48" s="26">
        <v>0</v>
      </c>
      <c r="M48" s="26">
        <v>0</v>
      </c>
      <c r="N48" s="25">
        <v>0</v>
      </c>
      <c r="O48" s="26">
        <v>0</v>
      </c>
      <c r="P48" s="26">
        <v>0</v>
      </c>
      <c r="Q48" s="25">
        <v>0</v>
      </c>
      <c r="R48" s="26">
        <v>0</v>
      </c>
      <c r="S48" s="26">
        <v>0</v>
      </c>
      <c r="T48" s="25">
        <v>0</v>
      </c>
      <c r="U48" s="26">
        <v>0</v>
      </c>
      <c r="V48" s="26">
        <v>0</v>
      </c>
      <c r="W48" s="53">
        <v>0</v>
      </c>
      <c r="X48" s="50">
        <v>0</v>
      </c>
      <c r="Y48" s="50">
        <v>0</v>
      </c>
      <c r="Z48" s="25">
        <v>0</v>
      </c>
      <c r="AA48" s="26">
        <v>0</v>
      </c>
      <c r="AB48" s="26">
        <v>0</v>
      </c>
      <c r="AC48" s="25">
        <v>0</v>
      </c>
      <c r="AD48" s="26">
        <v>0</v>
      </c>
      <c r="AE48" s="26">
        <v>0</v>
      </c>
      <c r="AF48" s="25">
        <v>0</v>
      </c>
      <c r="AG48" s="26">
        <v>0</v>
      </c>
      <c r="AH48" s="26">
        <v>0</v>
      </c>
    </row>
    <row r="49" spans="1:34">
      <c r="A49" s="12" t="s">
        <v>34</v>
      </c>
      <c r="B49" s="23">
        <f t="shared" si="4"/>
        <v>0</v>
      </c>
      <c r="C49" s="15">
        <f t="shared" si="5"/>
        <v>0</v>
      </c>
      <c r="D49" s="15">
        <f t="shared" si="6"/>
        <v>0</v>
      </c>
      <c r="E49" s="25">
        <v>0</v>
      </c>
      <c r="F49" s="26">
        <v>0</v>
      </c>
      <c r="G49" s="26">
        <v>0</v>
      </c>
      <c r="H49" s="25">
        <v>0</v>
      </c>
      <c r="I49" s="26">
        <v>0</v>
      </c>
      <c r="J49" s="26">
        <v>0</v>
      </c>
      <c r="K49" s="25">
        <v>0</v>
      </c>
      <c r="L49" s="26">
        <v>0</v>
      </c>
      <c r="M49" s="26">
        <v>0</v>
      </c>
      <c r="N49" s="25">
        <v>0</v>
      </c>
      <c r="O49" s="26">
        <v>0</v>
      </c>
      <c r="P49" s="26">
        <v>0</v>
      </c>
      <c r="Q49" s="25">
        <v>0</v>
      </c>
      <c r="R49" s="26">
        <v>0</v>
      </c>
      <c r="S49" s="26">
        <v>0</v>
      </c>
      <c r="T49" s="25">
        <v>0</v>
      </c>
      <c r="U49" s="26">
        <v>0</v>
      </c>
      <c r="V49" s="26">
        <v>0</v>
      </c>
      <c r="W49" s="53">
        <v>0</v>
      </c>
      <c r="X49" s="50">
        <v>0</v>
      </c>
      <c r="Y49" s="50">
        <v>0</v>
      </c>
      <c r="Z49" s="25">
        <v>0</v>
      </c>
      <c r="AA49" s="26">
        <v>0</v>
      </c>
      <c r="AB49" s="26">
        <v>0</v>
      </c>
      <c r="AC49" s="25">
        <v>0</v>
      </c>
      <c r="AD49" s="26">
        <v>0</v>
      </c>
      <c r="AE49" s="26">
        <v>0</v>
      </c>
      <c r="AF49" s="25">
        <v>0</v>
      </c>
      <c r="AG49" s="26">
        <v>0</v>
      </c>
      <c r="AH49" s="26">
        <v>0</v>
      </c>
    </row>
    <row r="50" spans="1:34">
      <c r="A50" s="12" t="s">
        <v>30</v>
      </c>
      <c r="B50" s="23">
        <f t="shared" si="4"/>
        <v>634860.19999999995</v>
      </c>
      <c r="C50" s="15">
        <f t="shared" si="5"/>
        <v>708500</v>
      </c>
      <c r="D50" s="15">
        <f t="shared" si="6"/>
        <v>0</v>
      </c>
      <c r="E50" s="25">
        <v>0</v>
      </c>
      <c r="F50" s="26">
        <v>0</v>
      </c>
      <c r="G50" s="26">
        <v>0</v>
      </c>
      <c r="H50" s="25">
        <v>634860.19999999995</v>
      </c>
      <c r="I50" s="26">
        <v>708500</v>
      </c>
      <c r="J50" s="26">
        <v>0</v>
      </c>
      <c r="K50" s="25">
        <v>0</v>
      </c>
      <c r="L50" s="26">
        <v>0</v>
      </c>
      <c r="M50" s="26">
        <v>0</v>
      </c>
      <c r="N50" s="25">
        <v>0</v>
      </c>
      <c r="O50" s="26">
        <v>0</v>
      </c>
      <c r="P50" s="26">
        <v>0</v>
      </c>
      <c r="Q50" s="25">
        <v>0</v>
      </c>
      <c r="R50" s="26">
        <v>0</v>
      </c>
      <c r="S50" s="26">
        <v>0</v>
      </c>
      <c r="T50" s="25">
        <v>0</v>
      </c>
      <c r="U50" s="26">
        <v>0</v>
      </c>
      <c r="V50" s="26">
        <v>0</v>
      </c>
      <c r="W50" s="53">
        <v>0</v>
      </c>
      <c r="X50" s="50">
        <v>0</v>
      </c>
      <c r="Y50" s="50">
        <v>0</v>
      </c>
      <c r="Z50" s="25">
        <v>0</v>
      </c>
      <c r="AA50" s="26">
        <v>0</v>
      </c>
      <c r="AB50" s="26">
        <v>0</v>
      </c>
      <c r="AC50" s="25">
        <v>0</v>
      </c>
      <c r="AD50" s="26">
        <v>0</v>
      </c>
      <c r="AE50" s="26">
        <v>0</v>
      </c>
      <c r="AF50" s="25">
        <v>0</v>
      </c>
      <c r="AG50" s="26">
        <v>0</v>
      </c>
      <c r="AH50" s="26">
        <v>0</v>
      </c>
    </row>
    <row r="51" spans="1:34">
      <c r="A51" s="12" t="s">
        <v>31</v>
      </c>
      <c r="B51" s="23">
        <f t="shared" si="4"/>
        <v>0</v>
      </c>
      <c r="C51" s="15">
        <f t="shared" si="5"/>
        <v>0</v>
      </c>
      <c r="D51" s="15">
        <f t="shared" si="6"/>
        <v>0</v>
      </c>
      <c r="E51" s="25">
        <v>0</v>
      </c>
      <c r="F51" s="26">
        <v>0</v>
      </c>
      <c r="G51" s="26">
        <v>0</v>
      </c>
      <c r="H51" s="25">
        <v>0</v>
      </c>
      <c r="I51" s="26">
        <v>0</v>
      </c>
      <c r="J51" s="26">
        <v>0</v>
      </c>
      <c r="K51" s="25">
        <v>0</v>
      </c>
      <c r="L51" s="26">
        <v>0</v>
      </c>
      <c r="M51" s="26">
        <v>0</v>
      </c>
      <c r="N51" s="25">
        <v>0</v>
      </c>
      <c r="O51" s="26">
        <v>0</v>
      </c>
      <c r="P51" s="26">
        <v>0</v>
      </c>
      <c r="Q51" s="25">
        <v>0</v>
      </c>
      <c r="R51" s="26">
        <v>0</v>
      </c>
      <c r="S51" s="26">
        <v>0</v>
      </c>
      <c r="T51" s="25">
        <v>0</v>
      </c>
      <c r="U51" s="26">
        <v>0</v>
      </c>
      <c r="V51" s="26">
        <v>0</v>
      </c>
      <c r="W51" s="53">
        <v>0</v>
      </c>
      <c r="X51" s="50">
        <v>0</v>
      </c>
      <c r="Y51" s="50">
        <v>0</v>
      </c>
      <c r="Z51" s="25">
        <v>0</v>
      </c>
      <c r="AA51" s="26">
        <v>0</v>
      </c>
      <c r="AB51" s="26">
        <v>0</v>
      </c>
      <c r="AC51" s="25">
        <v>0</v>
      </c>
      <c r="AD51" s="26">
        <v>0</v>
      </c>
      <c r="AE51" s="26">
        <v>0</v>
      </c>
      <c r="AF51" s="25">
        <v>0</v>
      </c>
      <c r="AG51" s="26">
        <v>0</v>
      </c>
      <c r="AH51" s="26">
        <v>0</v>
      </c>
    </row>
    <row r="52" spans="1:34">
      <c r="A52" s="12" t="s">
        <v>35</v>
      </c>
      <c r="B52" s="23">
        <f t="shared" si="4"/>
        <v>0</v>
      </c>
      <c r="C52" s="15">
        <f t="shared" si="5"/>
        <v>0</v>
      </c>
      <c r="D52" s="15">
        <f t="shared" si="6"/>
        <v>0</v>
      </c>
      <c r="E52" s="25">
        <v>0</v>
      </c>
      <c r="F52" s="26">
        <v>0</v>
      </c>
      <c r="G52" s="26">
        <v>0</v>
      </c>
      <c r="H52" s="25">
        <v>0</v>
      </c>
      <c r="I52" s="26">
        <v>0</v>
      </c>
      <c r="J52" s="26">
        <v>0</v>
      </c>
      <c r="K52" s="25">
        <v>0</v>
      </c>
      <c r="L52" s="26">
        <v>0</v>
      </c>
      <c r="M52" s="26">
        <v>0</v>
      </c>
      <c r="N52" s="25">
        <v>0</v>
      </c>
      <c r="O52" s="26">
        <v>0</v>
      </c>
      <c r="P52" s="26">
        <v>0</v>
      </c>
      <c r="Q52" s="25">
        <v>0</v>
      </c>
      <c r="R52" s="26">
        <v>0</v>
      </c>
      <c r="S52" s="26">
        <v>0</v>
      </c>
      <c r="T52" s="25">
        <v>0</v>
      </c>
      <c r="U52" s="26">
        <v>0</v>
      </c>
      <c r="V52" s="26">
        <v>0</v>
      </c>
      <c r="W52" s="53">
        <v>0</v>
      </c>
      <c r="X52" s="50">
        <v>0</v>
      </c>
      <c r="Y52" s="50">
        <v>0</v>
      </c>
      <c r="Z52" s="25">
        <v>0</v>
      </c>
      <c r="AA52" s="26">
        <v>0</v>
      </c>
      <c r="AB52" s="26">
        <v>0</v>
      </c>
      <c r="AC52" s="25">
        <v>0</v>
      </c>
      <c r="AD52" s="26">
        <v>0</v>
      </c>
      <c r="AE52" s="26">
        <v>0</v>
      </c>
      <c r="AF52" s="25">
        <v>0</v>
      </c>
      <c r="AG52" s="26">
        <v>0</v>
      </c>
      <c r="AH52" s="26">
        <v>0</v>
      </c>
    </row>
    <row r="53" spans="1:34">
      <c r="A53" s="12" t="s">
        <v>29</v>
      </c>
      <c r="B53" s="23">
        <f t="shared" si="4"/>
        <v>0</v>
      </c>
      <c r="C53" s="15">
        <f t="shared" si="5"/>
        <v>0</v>
      </c>
      <c r="D53" s="15">
        <f t="shared" si="6"/>
        <v>0</v>
      </c>
      <c r="E53" s="25">
        <v>0</v>
      </c>
      <c r="F53" s="26">
        <v>0</v>
      </c>
      <c r="G53" s="26">
        <v>0</v>
      </c>
      <c r="H53" s="25">
        <v>0</v>
      </c>
      <c r="I53" s="26">
        <v>0</v>
      </c>
      <c r="J53" s="26">
        <v>0</v>
      </c>
      <c r="K53" s="25">
        <v>0</v>
      </c>
      <c r="L53" s="26">
        <v>0</v>
      </c>
      <c r="M53" s="26">
        <v>0</v>
      </c>
      <c r="N53" s="25">
        <v>0</v>
      </c>
      <c r="O53" s="26">
        <v>0</v>
      </c>
      <c r="P53" s="26">
        <v>0</v>
      </c>
      <c r="Q53" s="25">
        <v>0</v>
      </c>
      <c r="R53" s="26">
        <v>0</v>
      </c>
      <c r="S53" s="26">
        <v>0</v>
      </c>
      <c r="T53" s="25">
        <v>0</v>
      </c>
      <c r="U53" s="26">
        <v>0</v>
      </c>
      <c r="V53" s="26">
        <v>0</v>
      </c>
      <c r="W53" s="53">
        <v>0</v>
      </c>
      <c r="X53" s="50">
        <v>0</v>
      </c>
      <c r="Y53" s="50">
        <v>0</v>
      </c>
      <c r="Z53" s="25">
        <v>0</v>
      </c>
      <c r="AA53" s="26">
        <v>0</v>
      </c>
      <c r="AB53" s="26">
        <v>0</v>
      </c>
      <c r="AC53" s="25">
        <v>0</v>
      </c>
      <c r="AD53" s="26">
        <v>0</v>
      </c>
      <c r="AE53" s="26">
        <v>0</v>
      </c>
      <c r="AF53" s="25">
        <v>0</v>
      </c>
      <c r="AG53" s="26">
        <v>0</v>
      </c>
      <c r="AH53" s="26">
        <v>0</v>
      </c>
    </row>
    <row r="54" spans="1:34">
      <c r="A54" s="12" t="s">
        <v>53</v>
      </c>
      <c r="B54" s="23">
        <f t="shared" si="4"/>
        <v>0</v>
      </c>
      <c r="C54" s="15">
        <f t="shared" si="5"/>
        <v>0</v>
      </c>
      <c r="D54" s="15">
        <f t="shared" si="6"/>
        <v>0</v>
      </c>
      <c r="E54" s="25">
        <v>0</v>
      </c>
      <c r="F54" s="26">
        <v>0</v>
      </c>
      <c r="G54" s="26">
        <v>0</v>
      </c>
      <c r="H54" s="25">
        <v>0</v>
      </c>
      <c r="I54" s="26">
        <v>0</v>
      </c>
      <c r="J54" s="26">
        <v>0</v>
      </c>
      <c r="K54" s="25">
        <v>0</v>
      </c>
      <c r="L54" s="26">
        <v>0</v>
      </c>
      <c r="M54" s="26">
        <v>0</v>
      </c>
      <c r="N54" s="25">
        <v>0</v>
      </c>
      <c r="O54" s="26">
        <v>0</v>
      </c>
      <c r="P54" s="26">
        <v>0</v>
      </c>
      <c r="Q54" s="25">
        <v>0</v>
      </c>
      <c r="R54" s="26">
        <v>0</v>
      </c>
      <c r="S54" s="26">
        <v>0</v>
      </c>
      <c r="T54" s="25">
        <v>0</v>
      </c>
      <c r="U54" s="26">
        <v>0</v>
      </c>
      <c r="V54" s="26">
        <v>0</v>
      </c>
      <c r="W54" s="53">
        <v>0</v>
      </c>
      <c r="X54" s="50">
        <v>0</v>
      </c>
      <c r="Y54" s="50">
        <v>0</v>
      </c>
      <c r="Z54" s="25">
        <v>0</v>
      </c>
      <c r="AA54" s="26">
        <v>0</v>
      </c>
      <c r="AB54" s="26">
        <v>0</v>
      </c>
      <c r="AC54" s="25">
        <v>0</v>
      </c>
      <c r="AD54" s="26">
        <v>0</v>
      </c>
      <c r="AE54" s="26">
        <v>0</v>
      </c>
      <c r="AF54" s="25">
        <v>0</v>
      </c>
      <c r="AG54" s="26">
        <v>0</v>
      </c>
      <c r="AH54" s="26">
        <v>0</v>
      </c>
    </row>
    <row r="55" spans="1:34" ht="31.5">
      <c r="A55" s="12" t="s">
        <v>47</v>
      </c>
      <c r="B55" s="23">
        <f t="shared" si="4"/>
        <v>0</v>
      </c>
      <c r="C55" s="15">
        <f t="shared" si="5"/>
        <v>0</v>
      </c>
      <c r="D55" s="15">
        <f t="shared" si="6"/>
        <v>0</v>
      </c>
      <c r="E55" s="25">
        <v>0</v>
      </c>
      <c r="F55" s="26">
        <v>0</v>
      </c>
      <c r="G55" s="26">
        <v>0</v>
      </c>
      <c r="H55" s="25">
        <v>0</v>
      </c>
      <c r="I55" s="26">
        <v>0</v>
      </c>
      <c r="J55" s="26">
        <v>0</v>
      </c>
      <c r="K55" s="25">
        <v>0</v>
      </c>
      <c r="L55" s="26">
        <v>0</v>
      </c>
      <c r="M55" s="26">
        <v>0</v>
      </c>
      <c r="N55" s="25">
        <v>0</v>
      </c>
      <c r="O55" s="26">
        <v>0</v>
      </c>
      <c r="P55" s="26">
        <v>0</v>
      </c>
      <c r="Q55" s="25">
        <v>0</v>
      </c>
      <c r="R55" s="26">
        <v>0</v>
      </c>
      <c r="S55" s="26">
        <v>0</v>
      </c>
      <c r="T55" s="25">
        <v>0</v>
      </c>
      <c r="U55" s="26">
        <v>0</v>
      </c>
      <c r="V55" s="26">
        <v>0</v>
      </c>
      <c r="W55" s="53">
        <v>0</v>
      </c>
      <c r="X55" s="50">
        <v>0</v>
      </c>
      <c r="Y55" s="50">
        <v>0</v>
      </c>
      <c r="Z55" s="25">
        <v>0</v>
      </c>
      <c r="AA55" s="26">
        <v>0</v>
      </c>
      <c r="AB55" s="26">
        <v>0</v>
      </c>
      <c r="AC55" s="25">
        <v>0</v>
      </c>
      <c r="AD55" s="26">
        <v>0</v>
      </c>
      <c r="AE55" s="26">
        <v>0</v>
      </c>
      <c r="AF55" s="25">
        <v>0</v>
      </c>
      <c r="AG55" s="26">
        <v>0</v>
      </c>
      <c r="AH55" s="26">
        <v>0</v>
      </c>
    </row>
    <row r="56" spans="1:34">
      <c r="A56" s="12" t="s">
        <v>48</v>
      </c>
      <c r="B56" s="23">
        <f t="shared" si="4"/>
        <v>0</v>
      </c>
      <c r="C56" s="15">
        <f t="shared" si="5"/>
        <v>0</v>
      </c>
      <c r="D56" s="15">
        <f t="shared" si="6"/>
        <v>0</v>
      </c>
      <c r="E56" s="25">
        <v>0</v>
      </c>
      <c r="F56" s="26">
        <v>0</v>
      </c>
      <c r="G56" s="26">
        <v>0</v>
      </c>
      <c r="H56" s="25">
        <v>0</v>
      </c>
      <c r="I56" s="26">
        <v>0</v>
      </c>
      <c r="J56" s="26">
        <v>0</v>
      </c>
      <c r="K56" s="25">
        <v>0</v>
      </c>
      <c r="L56" s="26">
        <v>0</v>
      </c>
      <c r="M56" s="26">
        <v>0</v>
      </c>
      <c r="N56" s="25">
        <v>0</v>
      </c>
      <c r="O56" s="26">
        <v>0</v>
      </c>
      <c r="P56" s="26">
        <v>0</v>
      </c>
      <c r="Q56" s="25">
        <v>0</v>
      </c>
      <c r="R56" s="26">
        <v>0</v>
      </c>
      <c r="S56" s="26">
        <v>0</v>
      </c>
      <c r="T56" s="25">
        <v>0</v>
      </c>
      <c r="U56" s="26">
        <v>0</v>
      </c>
      <c r="V56" s="26">
        <v>0</v>
      </c>
      <c r="W56" s="53">
        <v>0</v>
      </c>
      <c r="X56" s="50">
        <v>0</v>
      </c>
      <c r="Y56" s="50">
        <v>0</v>
      </c>
      <c r="Z56" s="25">
        <v>0</v>
      </c>
      <c r="AA56" s="26">
        <v>0</v>
      </c>
      <c r="AB56" s="26">
        <v>0</v>
      </c>
      <c r="AC56" s="25">
        <v>0</v>
      </c>
      <c r="AD56" s="26">
        <v>0</v>
      </c>
      <c r="AE56" s="26">
        <v>0</v>
      </c>
      <c r="AF56" s="25">
        <v>0</v>
      </c>
      <c r="AG56" s="26">
        <v>0</v>
      </c>
      <c r="AH56" s="26">
        <v>0</v>
      </c>
    </row>
    <row r="57" spans="1:34">
      <c r="A57" s="12" t="s">
        <v>49</v>
      </c>
      <c r="B57" s="23">
        <f t="shared" si="4"/>
        <v>0</v>
      </c>
      <c r="C57" s="15">
        <f t="shared" si="5"/>
        <v>0</v>
      </c>
      <c r="D57" s="15">
        <f t="shared" si="6"/>
        <v>0</v>
      </c>
      <c r="E57" s="25">
        <v>0</v>
      </c>
      <c r="F57" s="26">
        <v>0</v>
      </c>
      <c r="G57" s="26">
        <v>0</v>
      </c>
      <c r="H57" s="25">
        <v>0</v>
      </c>
      <c r="I57" s="26">
        <v>0</v>
      </c>
      <c r="J57" s="26">
        <v>0</v>
      </c>
      <c r="K57" s="25">
        <v>0</v>
      </c>
      <c r="L57" s="26">
        <v>0</v>
      </c>
      <c r="M57" s="26">
        <v>0</v>
      </c>
      <c r="N57" s="25">
        <v>0</v>
      </c>
      <c r="O57" s="26">
        <v>0</v>
      </c>
      <c r="P57" s="26">
        <v>0</v>
      </c>
      <c r="Q57" s="25">
        <v>0</v>
      </c>
      <c r="R57" s="26">
        <v>0</v>
      </c>
      <c r="S57" s="26">
        <v>0</v>
      </c>
      <c r="T57" s="25">
        <v>0</v>
      </c>
      <c r="U57" s="26">
        <v>0</v>
      </c>
      <c r="V57" s="26">
        <v>0</v>
      </c>
      <c r="W57" s="53">
        <v>0</v>
      </c>
      <c r="X57" s="50">
        <v>0</v>
      </c>
      <c r="Y57" s="50">
        <v>0</v>
      </c>
      <c r="Z57" s="25">
        <v>0</v>
      </c>
      <c r="AA57" s="26">
        <v>0</v>
      </c>
      <c r="AB57" s="26">
        <v>0</v>
      </c>
      <c r="AC57" s="25">
        <v>0</v>
      </c>
      <c r="AD57" s="26">
        <v>0</v>
      </c>
      <c r="AE57" s="26">
        <v>0</v>
      </c>
      <c r="AF57" s="25">
        <v>0</v>
      </c>
      <c r="AG57" s="26">
        <v>0</v>
      </c>
      <c r="AH57" s="26">
        <v>0</v>
      </c>
    </row>
    <row r="58" spans="1:34">
      <c r="A58" s="12" t="s">
        <v>52</v>
      </c>
      <c r="B58" s="23">
        <f t="shared" si="4"/>
        <v>0</v>
      </c>
      <c r="C58" s="15">
        <f t="shared" si="5"/>
        <v>0</v>
      </c>
      <c r="D58" s="15">
        <f t="shared" si="6"/>
        <v>0</v>
      </c>
      <c r="E58" s="25">
        <v>0</v>
      </c>
      <c r="F58" s="26">
        <v>0</v>
      </c>
      <c r="G58" s="26">
        <v>0</v>
      </c>
      <c r="H58" s="25">
        <v>0</v>
      </c>
      <c r="I58" s="26">
        <v>0</v>
      </c>
      <c r="J58" s="26">
        <v>0</v>
      </c>
      <c r="K58" s="25">
        <v>0</v>
      </c>
      <c r="L58" s="26">
        <v>0</v>
      </c>
      <c r="M58" s="26">
        <v>0</v>
      </c>
      <c r="N58" s="25">
        <v>0</v>
      </c>
      <c r="O58" s="26">
        <v>0</v>
      </c>
      <c r="P58" s="26">
        <v>0</v>
      </c>
      <c r="Q58" s="25">
        <v>0</v>
      </c>
      <c r="R58" s="26">
        <v>0</v>
      </c>
      <c r="S58" s="26">
        <v>0</v>
      </c>
      <c r="T58" s="25">
        <v>0</v>
      </c>
      <c r="U58" s="26">
        <v>0</v>
      </c>
      <c r="V58" s="26">
        <v>0</v>
      </c>
      <c r="W58" s="53">
        <v>0</v>
      </c>
      <c r="X58" s="50">
        <v>0</v>
      </c>
      <c r="Y58" s="50">
        <v>0</v>
      </c>
      <c r="Z58" s="25">
        <v>0</v>
      </c>
      <c r="AA58" s="26">
        <v>0</v>
      </c>
      <c r="AB58" s="26">
        <v>0</v>
      </c>
      <c r="AC58" s="25">
        <v>0</v>
      </c>
      <c r="AD58" s="26">
        <v>0</v>
      </c>
      <c r="AE58" s="26">
        <v>0</v>
      </c>
      <c r="AF58" s="25">
        <v>0</v>
      </c>
      <c r="AG58" s="26">
        <v>0</v>
      </c>
      <c r="AH58" s="26">
        <v>0</v>
      </c>
    </row>
    <row r="59" spans="1:34" ht="31.5">
      <c r="A59" s="12" t="s">
        <v>50</v>
      </c>
      <c r="B59" s="23">
        <f t="shared" si="4"/>
        <v>0</v>
      </c>
      <c r="C59" s="15">
        <f t="shared" si="5"/>
        <v>0</v>
      </c>
      <c r="D59" s="15">
        <f t="shared" si="6"/>
        <v>0</v>
      </c>
      <c r="E59" s="25">
        <v>0</v>
      </c>
      <c r="F59" s="26">
        <v>0</v>
      </c>
      <c r="G59" s="26">
        <v>0</v>
      </c>
      <c r="H59" s="25">
        <v>0</v>
      </c>
      <c r="I59" s="26">
        <v>0</v>
      </c>
      <c r="J59" s="26">
        <v>0</v>
      </c>
      <c r="K59" s="25">
        <v>0</v>
      </c>
      <c r="L59" s="26">
        <v>0</v>
      </c>
      <c r="M59" s="26">
        <v>0</v>
      </c>
      <c r="N59" s="25">
        <v>0</v>
      </c>
      <c r="O59" s="26">
        <v>0</v>
      </c>
      <c r="P59" s="26">
        <v>0</v>
      </c>
      <c r="Q59" s="25">
        <v>0</v>
      </c>
      <c r="R59" s="26">
        <v>0</v>
      </c>
      <c r="S59" s="26">
        <v>0</v>
      </c>
      <c r="T59" s="25">
        <v>0</v>
      </c>
      <c r="U59" s="26">
        <v>0</v>
      </c>
      <c r="V59" s="26">
        <v>0</v>
      </c>
      <c r="W59" s="53">
        <v>0</v>
      </c>
      <c r="X59" s="50">
        <v>0</v>
      </c>
      <c r="Y59" s="50">
        <v>0</v>
      </c>
      <c r="Z59" s="25">
        <v>0</v>
      </c>
      <c r="AA59" s="26">
        <v>0</v>
      </c>
      <c r="AB59" s="26">
        <v>0</v>
      </c>
      <c r="AC59" s="25">
        <v>0</v>
      </c>
      <c r="AD59" s="26">
        <v>0</v>
      </c>
      <c r="AE59" s="26">
        <v>0</v>
      </c>
      <c r="AF59" s="25">
        <v>0</v>
      </c>
      <c r="AG59" s="26">
        <v>0</v>
      </c>
      <c r="AH59" s="26">
        <v>0</v>
      </c>
    </row>
    <row r="60" spans="1:34">
      <c r="A60" s="12" t="s">
        <v>51</v>
      </c>
      <c r="B60" s="23">
        <f t="shared" si="4"/>
        <v>0</v>
      </c>
      <c r="C60" s="15">
        <f t="shared" si="5"/>
        <v>0</v>
      </c>
      <c r="D60" s="15">
        <f t="shared" si="6"/>
        <v>0</v>
      </c>
      <c r="E60" s="25">
        <v>0</v>
      </c>
      <c r="F60" s="26">
        <v>0</v>
      </c>
      <c r="G60" s="26">
        <v>0</v>
      </c>
      <c r="H60" s="25">
        <v>0</v>
      </c>
      <c r="I60" s="26">
        <v>0</v>
      </c>
      <c r="J60" s="26">
        <v>0</v>
      </c>
      <c r="K60" s="25">
        <v>0</v>
      </c>
      <c r="L60" s="26">
        <v>0</v>
      </c>
      <c r="M60" s="26">
        <v>0</v>
      </c>
      <c r="N60" s="25">
        <v>0</v>
      </c>
      <c r="O60" s="26">
        <v>0</v>
      </c>
      <c r="P60" s="26">
        <v>0</v>
      </c>
      <c r="Q60" s="25">
        <v>0</v>
      </c>
      <c r="R60" s="26">
        <v>0</v>
      </c>
      <c r="S60" s="26">
        <v>0</v>
      </c>
      <c r="T60" s="25">
        <v>0</v>
      </c>
      <c r="U60" s="26">
        <v>0</v>
      </c>
      <c r="V60" s="26">
        <v>0</v>
      </c>
      <c r="W60" s="53">
        <v>0</v>
      </c>
      <c r="X60" s="50">
        <v>0</v>
      </c>
      <c r="Y60" s="50">
        <v>0</v>
      </c>
      <c r="Z60" s="25">
        <v>0</v>
      </c>
      <c r="AA60" s="26">
        <v>0</v>
      </c>
      <c r="AB60" s="26">
        <v>0</v>
      </c>
      <c r="AC60" s="25">
        <v>0</v>
      </c>
      <c r="AD60" s="26">
        <v>0</v>
      </c>
      <c r="AE60" s="26">
        <v>0</v>
      </c>
      <c r="AF60" s="25">
        <v>0</v>
      </c>
      <c r="AG60" s="26">
        <v>0</v>
      </c>
      <c r="AH60" s="26">
        <v>0</v>
      </c>
    </row>
    <row r="61" spans="1:34">
      <c r="A61" s="12" t="s">
        <v>44</v>
      </c>
      <c r="B61" s="23">
        <f t="shared" si="4"/>
        <v>418950</v>
      </c>
      <c r="C61" s="15">
        <f t="shared" si="5"/>
        <v>69000</v>
      </c>
      <c r="D61" s="15">
        <f t="shared" si="6"/>
        <v>0</v>
      </c>
      <c r="E61" s="25">
        <v>0</v>
      </c>
      <c r="F61" s="26">
        <v>0</v>
      </c>
      <c r="G61" s="26">
        <v>0</v>
      </c>
      <c r="H61" s="25">
        <v>0</v>
      </c>
      <c r="I61" s="26">
        <v>0</v>
      </c>
      <c r="J61" s="26">
        <v>0</v>
      </c>
      <c r="K61" s="25">
        <v>0</v>
      </c>
      <c r="L61" s="26">
        <v>0</v>
      </c>
      <c r="M61" s="26">
        <v>0</v>
      </c>
      <c r="N61" s="25">
        <v>0</v>
      </c>
      <c r="O61" s="26">
        <v>0</v>
      </c>
      <c r="P61" s="26">
        <v>0</v>
      </c>
      <c r="Q61" s="25">
        <v>0</v>
      </c>
      <c r="R61" s="26">
        <v>0</v>
      </c>
      <c r="S61" s="26">
        <v>0</v>
      </c>
      <c r="T61" s="25">
        <v>0</v>
      </c>
      <c r="U61" s="26">
        <v>0</v>
      </c>
      <c r="V61" s="26">
        <v>0</v>
      </c>
      <c r="W61" s="53">
        <v>1500</v>
      </c>
      <c r="X61" s="50">
        <v>0</v>
      </c>
      <c r="Y61" s="50">
        <v>0</v>
      </c>
      <c r="Z61" s="25">
        <v>0</v>
      </c>
      <c r="AA61" s="26">
        <v>0</v>
      </c>
      <c r="AB61" s="26">
        <v>0</v>
      </c>
      <c r="AC61" s="25">
        <v>417450</v>
      </c>
      <c r="AD61" s="26">
        <v>69000</v>
      </c>
      <c r="AE61" s="26">
        <v>0</v>
      </c>
      <c r="AF61" s="25">
        <v>0</v>
      </c>
      <c r="AG61" s="26">
        <v>0</v>
      </c>
      <c r="AH61" s="26">
        <v>0</v>
      </c>
    </row>
    <row r="62" spans="1:34">
      <c r="A62" s="12" t="s">
        <v>62</v>
      </c>
      <c r="B62" s="23">
        <f t="shared" si="4"/>
        <v>280618.98</v>
      </c>
      <c r="C62" s="15">
        <f t="shared" si="5"/>
        <v>0</v>
      </c>
      <c r="D62" s="15">
        <f t="shared" si="6"/>
        <v>0</v>
      </c>
      <c r="E62" s="25">
        <v>0</v>
      </c>
      <c r="F62" s="26">
        <v>0</v>
      </c>
      <c r="G62" s="26">
        <v>0</v>
      </c>
      <c r="H62" s="25">
        <v>0</v>
      </c>
      <c r="I62" s="26">
        <v>0</v>
      </c>
      <c r="J62" s="26">
        <v>0</v>
      </c>
      <c r="K62" s="25">
        <v>0</v>
      </c>
      <c r="L62" s="26">
        <v>0</v>
      </c>
      <c r="M62" s="26">
        <v>0</v>
      </c>
      <c r="N62" s="25">
        <v>0</v>
      </c>
      <c r="O62" s="26">
        <v>0</v>
      </c>
      <c r="P62" s="26">
        <v>0</v>
      </c>
      <c r="Q62" s="25">
        <v>0</v>
      </c>
      <c r="R62" s="26">
        <v>0</v>
      </c>
      <c r="S62" s="26">
        <v>0</v>
      </c>
      <c r="T62" s="25">
        <v>0</v>
      </c>
      <c r="U62" s="26">
        <v>0</v>
      </c>
      <c r="V62" s="26">
        <v>0</v>
      </c>
      <c r="W62" s="53">
        <v>0</v>
      </c>
      <c r="X62" s="50">
        <v>0</v>
      </c>
      <c r="Y62" s="50">
        <v>0</v>
      </c>
      <c r="Z62" s="25">
        <v>0</v>
      </c>
      <c r="AA62" s="26">
        <v>0</v>
      </c>
      <c r="AB62" s="26">
        <v>0</v>
      </c>
      <c r="AC62" s="25">
        <v>280618.98</v>
      </c>
      <c r="AD62" s="26">
        <v>0</v>
      </c>
      <c r="AE62" s="26">
        <v>0</v>
      </c>
      <c r="AF62" s="25">
        <v>0</v>
      </c>
      <c r="AG62" s="26">
        <v>0</v>
      </c>
      <c r="AH62" s="26">
        <v>0</v>
      </c>
    </row>
    <row r="63" spans="1:34">
      <c r="A63" s="12" t="s">
        <v>55</v>
      </c>
      <c r="B63" s="23">
        <f t="shared" si="4"/>
        <v>208470</v>
      </c>
      <c r="C63" s="15">
        <f t="shared" si="5"/>
        <v>61600</v>
      </c>
      <c r="D63" s="15">
        <f t="shared" si="6"/>
        <v>61511.31</v>
      </c>
      <c r="E63" s="25">
        <v>0</v>
      </c>
      <c r="F63" s="26">
        <v>0</v>
      </c>
      <c r="G63" s="26">
        <v>0</v>
      </c>
      <c r="H63" s="25">
        <v>0</v>
      </c>
      <c r="I63" s="26">
        <v>0</v>
      </c>
      <c r="J63" s="26">
        <v>0</v>
      </c>
      <c r="K63" s="25">
        <v>0</v>
      </c>
      <c r="L63" s="26">
        <v>0</v>
      </c>
      <c r="M63" s="26">
        <v>0</v>
      </c>
      <c r="N63" s="25">
        <v>7950</v>
      </c>
      <c r="O63" s="26">
        <v>0</v>
      </c>
      <c r="P63" s="26">
        <v>0</v>
      </c>
      <c r="Q63" s="25">
        <v>0</v>
      </c>
      <c r="R63" s="26">
        <v>0</v>
      </c>
      <c r="S63" s="26">
        <v>0</v>
      </c>
      <c r="T63" s="25">
        <v>10000</v>
      </c>
      <c r="U63" s="26">
        <v>61600</v>
      </c>
      <c r="V63" s="26">
        <v>61511.31</v>
      </c>
      <c r="W63" s="53">
        <v>0</v>
      </c>
      <c r="X63" s="50">
        <v>0</v>
      </c>
      <c r="Y63" s="50">
        <v>0</v>
      </c>
      <c r="Z63" s="25">
        <v>2520</v>
      </c>
      <c r="AA63" s="26">
        <v>0</v>
      </c>
      <c r="AB63" s="26">
        <v>0</v>
      </c>
      <c r="AC63" s="25">
        <v>188000</v>
      </c>
      <c r="AD63" s="26">
        <v>0</v>
      </c>
      <c r="AE63" s="26">
        <v>0</v>
      </c>
      <c r="AF63" s="25">
        <v>0</v>
      </c>
      <c r="AG63" s="26">
        <v>0</v>
      </c>
      <c r="AH63" s="26">
        <v>0</v>
      </c>
    </row>
    <row r="64" spans="1:34">
      <c r="A64" s="12" t="s">
        <v>32</v>
      </c>
      <c r="B64" s="23">
        <f t="shared" si="4"/>
        <v>234962.64</v>
      </c>
      <c r="C64" s="15">
        <f t="shared" si="5"/>
        <v>835200</v>
      </c>
      <c r="D64" s="15">
        <f t="shared" si="6"/>
        <v>5264.57</v>
      </c>
      <c r="E64" s="25">
        <v>0</v>
      </c>
      <c r="F64" s="26">
        <v>0</v>
      </c>
      <c r="G64" s="26">
        <v>0</v>
      </c>
      <c r="H64" s="25">
        <v>160650</v>
      </c>
      <c r="I64" s="26">
        <v>48000</v>
      </c>
      <c r="J64" s="26">
        <v>0</v>
      </c>
      <c r="K64" s="25">
        <v>0</v>
      </c>
      <c r="L64" s="26">
        <v>0</v>
      </c>
      <c r="M64" s="26">
        <v>0</v>
      </c>
      <c r="N64" s="25">
        <v>431</v>
      </c>
      <c r="O64" s="26">
        <v>0</v>
      </c>
      <c r="P64" s="26">
        <v>0</v>
      </c>
      <c r="Q64" s="25">
        <v>0</v>
      </c>
      <c r="R64" s="26">
        <v>0</v>
      </c>
      <c r="S64" s="26">
        <v>0</v>
      </c>
      <c r="T64" s="25">
        <v>13200</v>
      </c>
      <c r="U64" s="26">
        <v>684800</v>
      </c>
      <c r="V64" s="26">
        <v>0</v>
      </c>
      <c r="W64" s="53">
        <v>0</v>
      </c>
      <c r="X64" s="50">
        <v>0</v>
      </c>
      <c r="Y64" s="50">
        <v>0</v>
      </c>
      <c r="Z64" s="25">
        <v>57681.64</v>
      </c>
      <c r="AA64" s="26">
        <v>102400</v>
      </c>
      <c r="AB64" s="26">
        <v>5264.57</v>
      </c>
      <c r="AC64" s="25">
        <v>3000</v>
      </c>
      <c r="AD64" s="26">
        <v>0</v>
      </c>
      <c r="AE64" s="26">
        <v>0</v>
      </c>
      <c r="AF64" s="25">
        <v>0</v>
      </c>
      <c r="AG64" s="26">
        <v>0</v>
      </c>
      <c r="AH64" s="26">
        <v>0</v>
      </c>
    </row>
    <row r="65" spans="1:34">
      <c r="A65" s="17" t="s">
        <v>79</v>
      </c>
      <c r="B65" s="23">
        <f t="shared" si="4"/>
        <v>85946.97</v>
      </c>
      <c r="C65" s="15">
        <f t="shared" si="5"/>
        <v>99800</v>
      </c>
      <c r="D65" s="15">
        <f t="shared" si="6"/>
        <v>3259.87</v>
      </c>
      <c r="E65" s="23">
        <f>E66+E67</f>
        <v>19170</v>
      </c>
      <c r="F65" s="15">
        <f>F66+F67</f>
        <v>21800</v>
      </c>
      <c r="G65" s="15">
        <f>G66+G67</f>
        <v>0</v>
      </c>
      <c r="H65" s="23">
        <f t="shared" ref="H65:M65" si="24">H66+H67</f>
        <v>59459.360000000001</v>
      </c>
      <c r="I65" s="15">
        <f t="shared" si="24"/>
        <v>62700</v>
      </c>
      <c r="J65" s="15">
        <f t="shared" si="24"/>
        <v>0</v>
      </c>
      <c r="K65" s="23">
        <f t="shared" si="24"/>
        <v>0</v>
      </c>
      <c r="L65" s="15">
        <f t="shared" si="24"/>
        <v>0</v>
      </c>
      <c r="M65" s="15">
        <f t="shared" si="24"/>
        <v>0</v>
      </c>
      <c r="N65" s="23">
        <f t="shared" ref="N65:S65" si="25">N66+N67</f>
        <v>2223.0700000000002</v>
      </c>
      <c r="O65" s="15">
        <f t="shared" si="25"/>
        <v>2700</v>
      </c>
      <c r="P65" s="15">
        <f t="shared" si="25"/>
        <v>0</v>
      </c>
      <c r="Q65" s="23">
        <f t="shared" si="25"/>
        <v>0</v>
      </c>
      <c r="R65" s="15">
        <f t="shared" si="25"/>
        <v>0</v>
      </c>
      <c r="S65" s="15">
        <f t="shared" si="25"/>
        <v>0</v>
      </c>
      <c r="T65" s="23">
        <v>5094.54</v>
      </c>
      <c r="U65" s="15">
        <v>6200</v>
      </c>
      <c r="V65" s="15">
        <v>0</v>
      </c>
      <c r="W65" s="52">
        <f>W66+W67</f>
        <v>0</v>
      </c>
      <c r="X65" s="49">
        <f>X66+X67</f>
        <v>2300</v>
      </c>
      <c r="Y65" s="49">
        <f>Y66+Y67</f>
        <v>0</v>
      </c>
      <c r="Z65" s="23">
        <f t="shared" ref="Z65:AH65" si="26">Z66+Z67</f>
        <v>0</v>
      </c>
      <c r="AA65" s="15">
        <f t="shared" si="26"/>
        <v>0</v>
      </c>
      <c r="AB65" s="15">
        <f t="shared" si="26"/>
        <v>0</v>
      </c>
      <c r="AC65" s="23">
        <f t="shared" si="26"/>
        <v>0</v>
      </c>
      <c r="AD65" s="15">
        <f t="shared" si="26"/>
        <v>4100</v>
      </c>
      <c r="AE65" s="15">
        <f t="shared" si="26"/>
        <v>3259.87</v>
      </c>
      <c r="AF65" s="23">
        <f t="shared" si="26"/>
        <v>0</v>
      </c>
      <c r="AG65" s="15">
        <f t="shared" si="26"/>
        <v>0</v>
      </c>
      <c r="AH65" s="15">
        <f t="shared" si="26"/>
        <v>0</v>
      </c>
    </row>
    <row r="66" spans="1:34">
      <c r="A66" s="12" t="s">
        <v>20</v>
      </c>
      <c r="B66" s="23">
        <f t="shared" si="4"/>
        <v>85946.97</v>
      </c>
      <c r="C66" s="15">
        <f t="shared" si="5"/>
        <v>99800</v>
      </c>
      <c r="D66" s="15">
        <f t="shared" si="6"/>
        <v>3259.87</v>
      </c>
      <c r="E66" s="25">
        <v>19170</v>
      </c>
      <c r="F66" s="26">
        <v>21800</v>
      </c>
      <c r="G66" s="26">
        <v>0</v>
      </c>
      <c r="H66" s="25">
        <v>59459.360000000001</v>
      </c>
      <c r="I66" s="26">
        <v>62700</v>
      </c>
      <c r="J66" s="26">
        <v>0</v>
      </c>
      <c r="K66" s="25">
        <v>0</v>
      </c>
      <c r="L66" s="26">
        <v>0</v>
      </c>
      <c r="M66" s="26">
        <v>0</v>
      </c>
      <c r="N66" s="25">
        <v>2223.0700000000002</v>
      </c>
      <c r="O66" s="26">
        <v>2700</v>
      </c>
      <c r="P66" s="26">
        <v>0</v>
      </c>
      <c r="Q66" s="25">
        <v>0</v>
      </c>
      <c r="R66" s="26">
        <v>0</v>
      </c>
      <c r="S66" s="26">
        <v>0</v>
      </c>
      <c r="T66" s="25">
        <v>5094.54</v>
      </c>
      <c r="U66" s="26">
        <v>6200</v>
      </c>
      <c r="V66" s="26">
        <v>0</v>
      </c>
      <c r="W66" s="53">
        <v>0</v>
      </c>
      <c r="X66" s="50">
        <v>2300</v>
      </c>
      <c r="Y66" s="50">
        <v>0</v>
      </c>
      <c r="Z66" s="25">
        <v>0</v>
      </c>
      <c r="AA66" s="26">
        <v>0</v>
      </c>
      <c r="AB66" s="26">
        <v>0</v>
      </c>
      <c r="AC66" s="25">
        <v>0</v>
      </c>
      <c r="AD66" s="26">
        <v>4100</v>
      </c>
      <c r="AE66" s="26">
        <v>3259.87</v>
      </c>
      <c r="AF66" s="25">
        <v>0</v>
      </c>
      <c r="AG66" s="26">
        <v>0</v>
      </c>
      <c r="AH66" s="26">
        <v>0</v>
      </c>
    </row>
    <row r="67" spans="1:34">
      <c r="A67" s="12" t="s">
        <v>54</v>
      </c>
      <c r="B67" s="23">
        <f t="shared" si="4"/>
        <v>0</v>
      </c>
      <c r="C67" s="15">
        <f t="shared" si="5"/>
        <v>0</v>
      </c>
      <c r="D67" s="15">
        <f t="shared" si="6"/>
        <v>0</v>
      </c>
      <c r="E67" s="25">
        <v>0</v>
      </c>
      <c r="F67" s="26">
        <v>0</v>
      </c>
      <c r="G67" s="26">
        <v>0</v>
      </c>
      <c r="H67" s="25">
        <v>0</v>
      </c>
      <c r="I67" s="26">
        <v>0</v>
      </c>
      <c r="J67" s="26">
        <v>0</v>
      </c>
      <c r="K67" s="25">
        <v>0</v>
      </c>
      <c r="L67" s="26">
        <v>0</v>
      </c>
      <c r="M67" s="26">
        <v>0</v>
      </c>
      <c r="N67" s="25">
        <v>0</v>
      </c>
      <c r="O67" s="26">
        <v>0</v>
      </c>
      <c r="P67" s="26">
        <v>0</v>
      </c>
      <c r="Q67" s="25">
        <v>0</v>
      </c>
      <c r="R67" s="26">
        <v>0</v>
      </c>
      <c r="S67" s="26">
        <v>0</v>
      </c>
      <c r="T67" s="25">
        <v>0</v>
      </c>
      <c r="U67" s="26">
        <v>0</v>
      </c>
      <c r="V67" s="26">
        <v>0</v>
      </c>
      <c r="W67" s="53">
        <v>0</v>
      </c>
      <c r="X67" s="50">
        <v>0</v>
      </c>
      <c r="Y67" s="50">
        <v>0</v>
      </c>
      <c r="Z67" s="25">
        <v>0</v>
      </c>
      <c r="AA67" s="26">
        <v>0</v>
      </c>
      <c r="AB67" s="26">
        <v>0</v>
      </c>
      <c r="AC67" s="25">
        <v>0</v>
      </c>
      <c r="AD67" s="26">
        <v>0</v>
      </c>
      <c r="AE67" s="26">
        <v>0</v>
      </c>
      <c r="AF67" s="25">
        <v>0</v>
      </c>
      <c r="AG67" s="26">
        <v>0</v>
      </c>
      <c r="AH67" s="26">
        <v>0</v>
      </c>
    </row>
    <row r="68" spans="1:34" ht="31.5">
      <c r="A68" s="18" t="s">
        <v>75</v>
      </c>
      <c r="B68" s="23">
        <f t="shared" si="4"/>
        <v>0</v>
      </c>
      <c r="C68" s="15">
        <f t="shared" si="5"/>
        <v>0</v>
      </c>
      <c r="D68" s="15">
        <f t="shared" si="6"/>
        <v>0</v>
      </c>
      <c r="E68" s="23">
        <f>E69</f>
        <v>0</v>
      </c>
      <c r="F68" s="15">
        <f>F69</f>
        <v>0</v>
      </c>
      <c r="G68" s="15">
        <f>G69</f>
        <v>0</v>
      </c>
      <c r="H68" s="23">
        <f t="shared" ref="H68:M68" si="27">H69</f>
        <v>0</v>
      </c>
      <c r="I68" s="15">
        <f t="shared" si="27"/>
        <v>0</v>
      </c>
      <c r="J68" s="15">
        <f t="shared" si="27"/>
        <v>0</v>
      </c>
      <c r="K68" s="23">
        <f t="shared" si="27"/>
        <v>0</v>
      </c>
      <c r="L68" s="15">
        <f t="shared" si="27"/>
        <v>0</v>
      </c>
      <c r="M68" s="15">
        <f t="shared" si="27"/>
        <v>0</v>
      </c>
      <c r="N68" s="23">
        <f t="shared" ref="N68:S68" si="28">N69</f>
        <v>0</v>
      </c>
      <c r="O68" s="15">
        <f t="shared" si="28"/>
        <v>0</v>
      </c>
      <c r="P68" s="15">
        <f t="shared" si="28"/>
        <v>0</v>
      </c>
      <c r="Q68" s="23">
        <f t="shared" si="28"/>
        <v>0</v>
      </c>
      <c r="R68" s="15">
        <f t="shared" si="28"/>
        <v>0</v>
      </c>
      <c r="S68" s="15">
        <f t="shared" si="28"/>
        <v>0</v>
      </c>
      <c r="T68" s="23">
        <v>0</v>
      </c>
      <c r="U68" s="15">
        <v>0</v>
      </c>
      <c r="V68" s="15">
        <v>0</v>
      </c>
      <c r="W68" s="52">
        <f>W69</f>
        <v>0</v>
      </c>
      <c r="X68" s="49">
        <f>X69</f>
        <v>0</v>
      </c>
      <c r="Y68" s="49">
        <f>Y69</f>
        <v>0</v>
      </c>
      <c r="Z68" s="23">
        <f t="shared" ref="Z68:AH68" si="29">Z69</f>
        <v>0</v>
      </c>
      <c r="AA68" s="15">
        <f t="shared" si="29"/>
        <v>0</v>
      </c>
      <c r="AB68" s="15">
        <f t="shared" si="29"/>
        <v>0</v>
      </c>
      <c r="AC68" s="23">
        <f t="shared" si="29"/>
        <v>0</v>
      </c>
      <c r="AD68" s="15">
        <f t="shared" si="29"/>
        <v>0</v>
      </c>
      <c r="AE68" s="15">
        <f t="shared" si="29"/>
        <v>0</v>
      </c>
      <c r="AF68" s="23">
        <f t="shared" si="29"/>
        <v>0</v>
      </c>
      <c r="AG68" s="15">
        <f t="shared" si="29"/>
        <v>0</v>
      </c>
      <c r="AH68" s="15">
        <f t="shared" si="29"/>
        <v>0</v>
      </c>
    </row>
    <row r="69" spans="1:34">
      <c r="A69" s="19" t="s">
        <v>76</v>
      </c>
      <c r="B69" s="23">
        <f t="shared" si="4"/>
        <v>0</v>
      </c>
      <c r="C69" s="15">
        <f t="shared" si="5"/>
        <v>0</v>
      </c>
      <c r="D69" s="15">
        <f t="shared" si="6"/>
        <v>0</v>
      </c>
      <c r="E69" s="25">
        <v>0</v>
      </c>
      <c r="F69" s="26">
        <v>0</v>
      </c>
      <c r="G69" s="26">
        <v>0</v>
      </c>
      <c r="H69" s="25">
        <v>0</v>
      </c>
      <c r="I69" s="26">
        <v>0</v>
      </c>
      <c r="J69" s="26">
        <v>0</v>
      </c>
      <c r="K69" s="25">
        <v>0</v>
      </c>
      <c r="L69" s="26">
        <v>0</v>
      </c>
      <c r="M69" s="26">
        <v>0</v>
      </c>
      <c r="N69" s="25">
        <v>0</v>
      </c>
      <c r="O69" s="26">
        <v>0</v>
      </c>
      <c r="P69" s="26">
        <v>0</v>
      </c>
      <c r="Q69" s="25">
        <v>0</v>
      </c>
      <c r="R69" s="26">
        <v>0</v>
      </c>
      <c r="S69" s="26">
        <v>0</v>
      </c>
      <c r="T69" s="25">
        <v>0</v>
      </c>
      <c r="U69" s="26">
        <v>0</v>
      </c>
      <c r="V69" s="26">
        <v>0</v>
      </c>
      <c r="W69" s="53">
        <v>0</v>
      </c>
      <c r="X69" s="50">
        <v>0</v>
      </c>
      <c r="Y69" s="50">
        <v>0</v>
      </c>
      <c r="Z69" s="25">
        <v>0</v>
      </c>
      <c r="AA69" s="26">
        <v>0</v>
      </c>
      <c r="AB69" s="26">
        <v>0</v>
      </c>
      <c r="AC69" s="25">
        <v>0</v>
      </c>
      <c r="AD69" s="26">
        <v>0</v>
      </c>
      <c r="AE69" s="26">
        <v>0</v>
      </c>
      <c r="AF69" s="25">
        <v>0</v>
      </c>
      <c r="AG69" s="26">
        <v>0</v>
      </c>
      <c r="AH69" s="26">
        <v>0</v>
      </c>
    </row>
    <row r="70" spans="1:34" s="7" customFormat="1">
      <c r="A70" s="11" t="s">
        <v>33</v>
      </c>
      <c r="B70" s="23">
        <f t="shared" si="4"/>
        <v>2051164.88</v>
      </c>
      <c r="C70" s="15">
        <f t="shared" si="5"/>
        <v>180500</v>
      </c>
      <c r="D70" s="15">
        <f t="shared" si="6"/>
        <v>0</v>
      </c>
      <c r="E70" s="23">
        <f>E72+E71+E73+E74+E77</f>
        <v>0</v>
      </c>
      <c r="F70" s="15">
        <f>F71+F72+F73+F74+F77</f>
        <v>0</v>
      </c>
      <c r="G70" s="15">
        <f>G71+G72+G73+G74+G77</f>
        <v>0</v>
      </c>
      <c r="H70" s="23">
        <f>H72+H71+H73+H74+H77</f>
        <v>179116.01</v>
      </c>
      <c r="I70" s="15">
        <f>I71+I72+I73+I74+I77</f>
        <v>180500</v>
      </c>
      <c r="J70" s="15">
        <f>J71+J72+J73+J74+J77</f>
        <v>0</v>
      </c>
      <c r="K70" s="23">
        <f>K72+K71+K73+K74+K77</f>
        <v>7.36</v>
      </c>
      <c r="L70" s="15">
        <f>L71+L72+L73+L74+L77</f>
        <v>0</v>
      </c>
      <c r="M70" s="15">
        <f>M71+M72+M73+M74+M77</f>
        <v>0</v>
      </c>
      <c r="N70" s="23">
        <f>N72+N71+N73+N74+N77</f>
        <v>0</v>
      </c>
      <c r="O70" s="15">
        <f>O71+O72+O73+O74+O77</f>
        <v>0</v>
      </c>
      <c r="P70" s="15">
        <f>P71+P72+P73+P74+P77</f>
        <v>0</v>
      </c>
      <c r="Q70" s="23">
        <f>Q72+Q71+Q73+Q74+Q77</f>
        <v>0</v>
      </c>
      <c r="R70" s="15">
        <f>R71+R72+R73+R74+R77</f>
        <v>0</v>
      </c>
      <c r="S70" s="15">
        <f>S71+S72+S73+S74+S77</f>
        <v>0</v>
      </c>
      <c r="T70" s="23">
        <v>1870548.2</v>
      </c>
      <c r="U70" s="15">
        <v>0</v>
      </c>
      <c r="V70" s="15">
        <v>0</v>
      </c>
      <c r="W70" s="52">
        <v>1493.31</v>
      </c>
      <c r="X70" s="49">
        <v>0</v>
      </c>
      <c r="Y70" s="49">
        <f>Y71+Y72+Y73+Y74+Y77</f>
        <v>0</v>
      </c>
      <c r="Z70" s="23">
        <f>Z72+Z71+Z73+Z74+Z77</f>
        <v>0</v>
      </c>
      <c r="AA70" s="15">
        <f>AA71+AA72+AA73+AA74+AA77</f>
        <v>0</v>
      </c>
      <c r="AB70" s="15">
        <f>AB71+AB72+AB73+AB74+AB77</f>
        <v>0</v>
      </c>
      <c r="AC70" s="23">
        <f>AC72+AC71+AC73+AC74+AC77</f>
        <v>0</v>
      </c>
      <c r="AD70" s="15">
        <f>AD71+AD72+AD73+AD74+AD77</f>
        <v>0</v>
      </c>
      <c r="AE70" s="15">
        <f>AE71+AE72+AE73+AE74+AE77</f>
        <v>0</v>
      </c>
      <c r="AF70" s="23">
        <f>AF72+AF71+AF73+AF74+AF77</f>
        <v>0</v>
      </c>
      <c r="AG70" s="15">
        <f>AG71+AG72+AG73+AG74+AG77</f>
        <v>0</v>
      </c>
      <c r="AH70" s="15">
        <f>AH71+AH72+AH73+AH74+AH77</f>
        <v>0</v>
      </c>
    </row>
    <row r="71" spans="1:34" s="7" customFormat="1" ht="31.5">
      <c r="A71" s="11" t="s">
        <v>85</v>
      </c>
      <c r="B71" s="23">
        <f t="shared" si="4"/>
        <v>123.37</v>
      </c>
      <c r="C71" s="15">
        <f t="shared" si="5"/>
        <v>0</v>
      </c>
      <c r="D71" s="15">
        <f t="shared" si="6"/>
        <v>0</v>
      </c>
      <c r="E71" s="23">
        <v>0</v>
      </c>
      <c r="F71" s="15">
        <v>0</v>
      </c>
      <c r="G71" s="15">
        <v>0</v>
      </c>
      <c r="H71" s="23">
        <v>116.01</v>
      </c>
      <c r="I71" s="15">
        <v>0</v>
      </c>
      <c r="J71" s="15">
        <v>0</v>
      </c>
      <c r="K71" s="23">
        <v>7.36</v>
      </c>
      <c r="L71" s="15">
        <v>0</v>
      </c>
      <c r="M71" s="15">
        <v>0</v>
      </c>
      <c r="N71" s="23">
        <v>0</v>
      </c>
      <c r="O71" s="15">
        <v>0</v>
      </c>
      <c r="P71" s="15">
        <v>0</v>
      </c>
      <c r="Q71" s="23">
        <v>0</v>
      </c>
      <c r="R71" s="15">
        <v>0</v>
      </c>
      <c r="S71" s="15">
        <v>0</v>
      </c>
      <c r="T71" s="23">
        <v>0</v>
      </c>
      <c r="U71" s="15">
        <v>0</v>
      </c>
      <c r="V71" s="15">
        <v>0</v>
      </c>
      <c r="W71" s="52">
        <v>0</v>
      </c>
      <c r="X71" s="49">
        <v>0</v>
      </c>
      <c r="Y71" s="49">
        <v>0</v>
      </c>
      <c r="Z71" s="23">
        <v>0</v>
      </c>
      <c r="AA71" s="15">
        <v>0</v>
      </c>
      <c r="AB71" s="15">
        <v>0</v>
      </c>
      <c r="AC71" s="23">
        <v>0</v>
      </c>
      <c r="AD71" s="15">
        <v>0</v>
      </c>
      <c r="AE71" s="15">
        <v>0</v>
      </c>
      <c r="AF71" s="23">
        <v>0</v>
      </c>
      <c r="AG71" s="15">
        <v>0</v>
      </c>
      <c r="AH71" s="15">
        <v>0</v>
      </c>
    </row>
    <row r="72" spans="1:34" s="7" customFormat="1" ht="31.5">
      <c r="A72" s="11" t="s">
        <v>86</v>
      </c>
      <c r="B72" s="23">
        <f t="shared" si="4"/>
        <v>1870548.2</v>
      </c>
      <c r="C72" s="15">
        <f t="shared" si="5"/>
        <v>0</v>
      </c>
      <c r="D72" s="15">
        <f t="shared" si="6"/>
        <v>0</v>
      </c>
      <c r="E72" s="23">
        <v>0</v>
      </c>
      <c r="F72" s="15">
        <v>0</v>
      </c>
      <c r="G72" s="15">
        <v>0</v>
      </c>
      <c r="H72" s="23">
        <v>0</v>
      </c>
      <c r="I72" s="15">
        <v>0</v>
      </c>
      <c r="J72" s="15">
        <v>0</v>
      </c>
      <c r="K72" s="23">
        <v>0</v>
      </c>
      <c r="L72" s="15">
        <v>0</v>
      </c>
      <c r="M72" s="15">
        <v>0</v>
      </c>
      <c r="N72" s="23">
        <v>0</v>
      </c>
      <c r="O72" s="15">
        <v>0</v>
      </c>
      <c r="P72" s="15">
        <v>0</v>
      </c>
      <c r="Q72" s="23">
        <v>0</v>
      </c>
      <c r="R72" s="15">
        <v>0</v>
      </c>
      <c r="S72" s="15">
        <v>0</v>
      </c>
      <c r="T72" s="23">
        <v>1870548.2</v>
      </c>
      <c r="U72" s="15">
        <v>0</v>
      </c>
      <c r="V72" s="15">
        <v>0</v>
      </c>
      <c r="W72" s="52">
        <v>0</v>
      </c>
      <c r="X72" s="49">
        <v>0</v>
      </c>
      <c r="Y72" s="49">
        <v>0</v>
      </c>
      <c r="Z72" s="23">
        <v>0</v>
      </c>
      <c r="AA72" s="15">
        <v>0</v>
      </c>
      <c r="AB72" s="15">
        <v>0</v>
      </c>
      <c r="AC72" s="23">
        <v>0</v>
      </c>
      <c r="AD72" s="15">
        <v>0</v>
      </c>
      <c r="AE72" s="15">
        <v>0</v>
      </c>
      <c r="AF72" s="23">
        <v>0</v>
      </c>
      <c r="AG72" s="15">
        <v>0</v>
      </c>
      <c r="AH72" s="15">
        <v>0</v>
      </c>
    </row>
    <row r="73" spans="1:34" s="7" customFormat="1">
      <c r="A73" s="11" t="s">
        <v>88</v>
      </c>
      <c r="B73" s="23">
        <f t="shared" si="4"/>
        <v>0</v>
      </c>
      <c r="C73" s="15">
        <f t="shared" si="5"/>
        <v>0</v>
      </c>
      <c r="D73" s="15">
        <f t="shared" si="6"/>
        <v>0</v>
      </c>
      <c r="E73" s="23">
        <v>0</v>
      </c>
      <c r="F73" s="15">
        <v>0</v>
      </c>
      <c r="G73" s="15">
        <v>0</v>
      </c>
      <c r="H73" s="23">
        <v>0</v>
      </c>
      <c r="I73" s="15">
        <v>0</v>
      </c>
      <c r="J73" s="15">
        <v>0</v>
      </c>
      <c r="K73" s="23">
        <v>0</v>
      </c>
      <c r="L73" s="15">
        <v>0</v>
      </c>
      <c r="M73" s="15">
        <v>0</v>
      </c>
      <c r="N73" s="23">
        <v>0</v>
      </c>
      <c r="O73" s="15">
        <v>0</v>
      </c>
      <c r="P73" s="15">
        <v>0</v>
      </c>
      <c r="Q73" s="23">
        <v>0</v>
      </c>
      <c r="R73" s="15">
        <v>0</v>
      </c>
      <c r="S73" s="15">
        <v>0</v>
      </c>
      <c r="T73" s="23">
        <v>0</v>
      </c>
      <c r="U73" s="15">
        <v>0</v>
      </c>
      <c r="V73" s="15">
        <v>0</v>
      </c>
      <c r="W73" s="52">
        <v>0</v>
      </c>
      <c r="X73" s="49">
        <v>0</v>
      </c>
      <c r="Y73" s="49">
        <v>0</v>
      </c>
      <c r="Z73" s="23">
        <v>0</v>
      </c>
      <c r="AA73" s="15">
        <v>0</v>
      </c>
      <c r="AB73" s="15">
        <v>0</v>
      </c>
      <c r="AC73" s="23">
        <v>0</v>
      </c>
      <c r="AD73" s="15">
        <v>0</v>
      </c>
      <c r="AE73" s="15">
        <v>0</v>
      </c>
      <c r="AF73" s="23">
        <v>0</v>
      </c>
      <c r="AG73" s="15">
        <v>0</v>
      </c>
      <c r="AH73" s="15">
        <v>0</v>
      </c>
    </row>
    <row r="74" spans="1:34" s="7" customFormat="1">
      <c r="A74" s="11" t="s">
        <v>89</v>
      </c>
      <c r="B74" s="23">
        <f t="shared" si="4"/>
        <v>29000</v>
      </c>
      <c r="C74" s="15">
        <f t="shared" si="5"/>
        <v>30000</v>
      </c>
      <c r="D74" s="15">
        <f t="shared" si="6"/>
        <v>0</v>
      </c>
      <c r="E74" s="23">
        <v>0</v>
      </c>
      <c r="F74" s="15">
        <v>0</v>
      </c>
      <c r="G74" s="15">
        <v>0</v>
      </c>
      <c r="H74" s="23">
        <f>H75+H76</f>
        <v>29000</v>
      </c>
      <c r="I74" s="15">
        <f>I75+I76</f>
        <v>30000</v>
      </c>
      <c r="J74" s="15">
        <f>J75+J76</f>
        <v>0</v>
      </c>
      <c r="K74" s="23">
        <v>0</v>
      </c>
      <c r="L74" s="15">
        <v>0</v>
      </c>
      <c r="M74" s="15">
        <v>0</v>
      </c>
      <c r="N74" s="23">
        <v>0</v>
      </c>
      <c r="O74" s="15">
        <v>0</v>
      </c>
      <c r="P74" s="15">
        <v>0</v>
      </c>
      <c r="Q74" s="23">
        <v>0</v>
      </c>
      <c r="R74" s="15">
        <v>0</v>
      </c>
      <c r="S74" s="15">
        <v>0</v>
      </c>
      <c r="T74" s="23">
        <v>0</v>
      </c>
      <c r="U74" s="15">
        <v>0</v>
      </c>
      <c r="V74" s="15">
        <v>0</v>
      </c>
      <c r="W74" s="52">
        <v>0</v>
      </c>
      <c r="X74" s="49">
        <v>0</v>
      </c>
      <c r="Y74" s="49">
        <v>0</v>
      </c>
      <c r="Z74" s="23">
        <v>0</v>
      </c>
      <c r="AA74" s="15">
        <v>0</v>
      </c>
      <c r="AB74" s="15">
        <v>0</v>
      </c>
      <c r="AC74" s="23">
        <v>0</v>
      </c>
      <c r="AD74" s="15">
        <v>0</v>
      </c>
      <c r="AE74" s="15">
        <v>0</v>
      </c>
      <c r="AF74" s="23">
        <v>0</v>
      </c>
      <c r="AG74" s="15">
        <v>0</v>
      </c>
      <c r="AH74" s="15">
        <v>0</v>
      </c>
    </row>
    <row r="75" spans="1:34" s="7" customFormat="1">
      <c r="A75" s="10" t="s">
        <v>90</v>
      </c>
      <c r="B75" s="23">
        <f t="shared" ref="B75:B138" si="30">E75+H75+K75+N75+Q75+T75+W75+Z75+AC75+AF75</f>
        <v>29000</v>
      </c>
      <c r="C75" s="15">
        <f t="shared" ref="C75:C138" si="31">F75+I75+L75+O75+R75+U75+X75+AA75+AD75+AG75</f>
        <v>30000</v>
      </c>
      <c r="D75" s="15">
        <f t="shared" ref="D75:D138" si="32">G75+J75+M75+P75+S75+V75+Y75+AB75+AE75+AH75</f>
        <v>0</v>
      </c>
      <c r="E75" s="25">
        <v>0</v>
      </c>
      <c r="F75" s="26">
        <v>0</v>
      </c>
      <c r="G75" s="26">
        <v>0</v>
      </c>
      <c r="H75" s="25">
        <v>29000</v>
      </c>
      <c r="I75" s="26">
        <v>30000</v>
      </c>
      <c r="J75" s="26">
        <v>0</v>
      </c>
      <c r="K75" s="25">
        <v>0</v>
      </c>
      <c r="L75" s="26">
        <v>0</v>
      </c>
      <c r="M75" s="26">
        <v>0</v>
      </c>
      <c r="N75" s="25">
        <v>0</v>
      </c>
      <c r="O75" s="26">
        <v>0</v>
      </c>
      <c r="P75" s="26">
        <v>0</v>
      </c>
      <c r="Q75" s="25">
        <v>0</v>
      </c>
      <c r="R75" s="26">
        <v>0</v>
      </c>
      <c r="S75" s="26">
        <v>0</v>
      </c>
      <c r="T75" s="25">
        <v>0</v>
      </c>
      <c r="U75" s="26">
        <v>0</v>
      </c>
      <c r="V75" s="26">
        <v>0</v>
      </c>
      <c r="W75" s="53">
        <v>0</v>
      </c>
      <c r="X75" s="50">
        <v>0</v>
      </c>
      <c r="Y75" s="50">
        <v>0</v>
      </c>
      <c r="Z75" s="25">
        <v>0</v>
      </c>
      <c r="AA75" s="26">
        <v>0</v>
      </c>
      <c r="AB75" s="26">
        <v>0</v>
      </c>
      <c r="AC75" s="25">
        <v>0</v>
      </c>
      <c r="AD75" s="26">
        <v>0</v>
      </c>
      <c r="AE75" s="26">
        <v>0</v>
      </c>
      <c r="AF75" s="25">
        <v>0</v>
      </c>
      <c r="AG75" s="26">
        <v>0</v>
      </c>
      <c r="AH75" s="26">
        <v>0</v>
      </c>
    </row>
    <row r="76" spans="1:34" s="7" customFormat="1">
      <c r="A76" s="10" t="s">
        <v>91</v>
      </c>
      <c r="B76" s="23">
        <f t="shared" si="30"/>
        <v>0</v>
      </c>
      <c r="C76" s="15">
        <f t="shared" si="31"/>
        <v>0</v>
      </c>
      <c r="D76" s="15">
        <f t="shared" si="32"/>
        <v>0</v>
      </c>
      <c r="E76" s="25">
        <v>0</v>
      </c>
      <c r="F76" s="26">
        <v>0</v>
      </c>
      <c r="G76" s="26">
        <v>0</v>
      </c>
      <c r="H76" s="25">
        <v>0</v>
      </c>
      <c r="I76" s="26">
        <v>0</v>
      </c>
      <c r="J76" s="26">
        <v>0</v>
      </c>
      <c r="K76" s="25">
        <v>0</v>
      </c>
      <c r="L76" s="26">
        <v>0</v>
      </c>
      <c r="M76" s="26">
        <v>0</v>
      </c>
      <c r="N76" s="25">
        <v>0</v>
      </c>
      <c r="O76" s="26">
        <v>0</v>
      </c>
      <c r="P76" s="26">
        <v>0</v>
      </c>
      <c r="Q76" s="25">
        <v>0</v>
      </c>
      <c r="R76" s="26">
        <v>0</v>
      </c>
      <c r="S76" s="26">
        <v>0</v>
      </c>
      <c r="T76" s="25">
        <v>0</v>
      </c>
      <c r="U76" s="26">
        <v>0</v>
      </c>
      <c r="V76" s="26">
        <v>0</v>
      </c>
      <c r="W76" s="53">
        <v>0</v>
      </c>
      <c r="X76" s="50">
        <v>0</v>
      </c>
      <c r="Y76" s="50">
        <v>0</v>
      </c>
      <c r="Z76" s="25">
        <v>0</v>
      </c>
      <c r="AA76" s="26">
        <v>0</v>
      </c>
      <c r="AB76" s="26">
        <v>0</v>
      </c>
      <c r="AC76" s="25">
        <v>0</v>
      </c>
      <c r="AD76" s="26">
        <v>0</v>
      </c>
      <c r="AE76" s="26">
        <v>0</v>
      </c>
      <c r="AF76" s="25">
        <v>0</v>
      </c>
      <c r="AG76" s="26">
        <v>0</v>
      </c>
      <c r="AH76" s="26">
        <v>0</v>
      </c>
    </row>
    <row r="77" spans="1:34">
      <c r="A77" s="20" t="s">
        <v>93</v>
      </c>
      <c r="B77" s="23">
        <f t="shared" si="30"/>
        <v>150000</v>
      </c>
      <c r="C77" s="15">
        <f t="shared" si="31"/>
        <v>150500</v>
      </c>
      <c r="D77" s="15">
        <f t="shared" si="32"/>
        <v>0</v>
      </c>
      <c r="E77" s="23">
        <v>0</v>
      </c>
      <c r="F77" s="15">
        <v>0</v>
      </c>
      <c r="G77" s="15">
        <v>0</v>
      </c>
      <c r="H77" s="23">
        <f>H78+H79</f>
        <v>150000</v>
      </c>
      <c r="I77" s="15">
        <f>I78+I79</f>
        <v>150500</v>
      </c>
      <c r="J77" s="15">
        <f>J78+J79</f>
        <v>0</v>
      </c>
      <c r="K77" s="23">
        <v>0</v>
      </c>
      <c r="L77" s="15">
        <v>0</v>
      </c>
      <c r="M77" s="15">
        <v>0</v>
      </c>
      <c r="N77" s="23">
        <v>0</v>
      </c>
      <c r="O77" s="15">
        <v>0</v>
      </c>
      <c r="P77" s="15">
        <v>0</v>
      </c>
      <c r="Q77" s="23">
        <v>0</v>
      </c>
      <c r="R77" s="15">
        <v>0</v>
      </c>
      <c r="S77" s="15">
        <v>0</v>
      </c>
      <c r="T77" s="23">
        <v>0</v>
      </c>
      <c r="U77" s="15">
        <v>0</v>
      </c>
      <c r="V77" s="15">
        <v>0</v>
      </c>
      <c r="W77" s="52">
        <v>0</v>
      </c>
      <c r="X77" s="49">
        <v>0</v>
      </c>
      <c r="Y77" s="49">
        <v>0</v>
      </c>
      <c r="Z77" s="23">
        <v>0</v>
      </c>
      <c r="AA77" s="15">
        <v>0</v>
      </c>
      <c r="AB77" s="15">
        <v>0</v>
      </c>
      <c r="AC77" s="23">
        <v>0</v>
      </c>
      <c r="AD77" s="15">
        <v>0</v>
      </c>
      <c r="AE77" s="15">
        <v>0</v>
      </c>
      <c r="AF77" s="23">
        <v>0</v>
      </c>
      <c r="AG77" s="15">
        <v>0</v>
      </c>
      <c r="AH77" s="15">
        <v>0</v>
      </c>
    </row>
    <row r="78" spans="1:34">
      <c r="A78" s="12" t="s">
        <v>92</v>
      </c>
      <c r="B78" s="23">
        <f t="shared" si="30"/>
        <v>150000</v>
      </c>
      <c r="C78" s="15">
        <f t="shared" si="31"/>
        <v>150500</v>
      </c>
      <c r="D78" s="15">
        <f t="shared" si="32"/>
        <v>0</v>
      </c>
      <c r="E78" s="25">
        <v>0</v>
      </c>
      <c r="F78" s="26">
        <v>0</v>
      </c>
      <c r="G78" s="26">
        <v>0</v>
      </c>
      <c r="H78" s="25">
        <v>150000</v>
      </c>
      <c r="I78" s="26">
        <v>150500</v>
      </c>
      <c r="J78" s="26">
        <v>0</v>
      </c>
      <c r="K78" s="25">
        <v>0</v>
      </c>
      <c r="L78" s="26">
        <v>0</v>
      </c>
      <c r="M78" s="26">
        <v>0</v>
      </c>
      <c r="N78" s="25">
        <v>0</v>
      </c>
      <c r="O78" s="26">
        <v>0</v>
      </c>
      <c r="P78" s="26">
        <v>0</v>
      </c>
      <c r="Q78" s="25">
        <v>0</v>
      </c>
      <c r="R78" s="26">
        <v>0</v>
      </c>
      <c r="S78" s="26">
        <v>0</v>
      </c>
      <c r="T78" s="25">
        <v>0</v>
      </c>
      <c r="U78" s="26">
        <v>0</v>
      </c>
      <c r="V78" s="26">
        <v>0</v>
      </c>
      <c r="W78" s="53">
        <v>0</v>
      </c>
      <c r="X78" s="50">
        <v>0</v>
      </c>
      <c r="Y78" s="50">
        <v>0</v>
      </c>
      <c r="Z78" s="25">
        <v>0</v>
      </c>
      <c r="AA78" s="26">
        <v>0</v>
      </c>
      <c r="AB78" s="26">
        <v>0</v>
      </c>
      <c r="AC78" s="25">
        <v>0</v>
      </c>
      <c r="AD78" s="26">
        <v>0</v>
      </c>
      <c r="AE78" s="26">
        <v>0</v>
      </c>
      <c r="AF78" s="25">
        <v>0</v>
      </c>
      <c r="AG78" s="26">
        <v>0</v>
      </c>
      <c r="AH78" s="26">
        <v>0</v>
      </c>
    </row>
    <row r="79" spans="1:34">
      <c r="A79" s="12" t="s">
        <v>91</v>
      </c>
      <c r="B79" s="23">
        <f t="shared" si="30"/>
        <v>0</v>
      </c>
      <c r="C79" s="15">
        <f t="shared" si="31"/>
        <v>0</v>
      </c>
      <c r="D79" s="15">
        <f t="shared" si="32"/>
        <v>0</v>
      </c>
      <c r="E79" s="25">
        <v>0</v>
      </c>
      <c r="F79" s="26">
        <v>0</v>
      </c>
      <c r="G79" s="26">
        <v>0</v>
      </c>
      <c r="H79" s="25">
        <v>0</v>
      </c>
      <c r="I79" s="26">
        <v>0</v>
      </c>
      <c r="J79" s="26">
        <v>0</v>
      </c>
      <c r="K79" s="25">
        <v>0</v>
      </c>
      <c r="L79" s="26">
        <v>0</v>
      </c>
      <c r="M79" s="26">
        <v>0</v>
      </c>
      <c r="N79" s="25">
        <v>0</v>
      </c>
      <c r="O79" s="26">
        <v>0</v>
      </c>
      <c r="P79" s="26">
        <v>0</v>
      </c>
      <c r="Q79" s="25">
        <v>0</v>
      </c>
      <c r="R79" s="26">
        <v>0</v>
      </c>
      <c r="S79" s="26">
        <v>0</v>
      </c>
      <c r="T79" s="25">
        <v>0</v>
      </c>
      <c r="U79" s="26">
        <v>0</v>
      </c>
      <c r="V79" s="26">
        <v>0</v>
      </c>
      <c r="W79" s="53">
        <v>0</v>
      </c>
      <c r="X79" s="50">
        <v>0</v>
      </c>
      <c r="Y79" s="50">
        <v>0</v>
      </c>
      <c r="Z79" s="25">
        <v>0</v>
      </c>
      <c r="AA79" s="26">
        <v>0</v>
      </c>
      <c r="AB79" s="26">
        <v>0</v>
      </c>
      <c r="AC79" s="25">
        <v>0</v>
      </c>
      <c r="AD79" s="26">
        <v>0</v>
      </c>
      <c r="AE79" s="26">
        <v>0</v>
      </c>
      <c r="AF79" s="25">
        <v>0</v>
      </c>
      <c r="AG79" s="26">
        <v>0</v>
      </c>
      <c r="AH79" s="26">
        <v>0</v>
      </c>
    </row>
    <row r="80" spans="1:34">
      <c r="A80" s="11" t="s">
        <v>80</v>
      </c>
      <c r="B80" s="23">
        <f t="shared" si="30"/>
        <v>21672</v>
      </c>
      <c r="C80" s="15">
        <f t="shared" si="31"/>
        <v>10000</v>
      </c>
      <c r="D80" s="15">
        <f t="shared" si="32"/>
        <v>0</v>
      </c>
      <c r="E80" s="23">
        <v>0</v>
      </c>
      <c r="F80" s="15">
        <v>0</v>
      </c>
      <c r="G80" s="15">
        <v>0</v>
      </c>
      <c r="H80" s="23">
        <v>21672</v>
      </c>
      <c r="I80" s="15">
        <v>10000</v>
      </c>
      <c r="J80" s="15">
        <v>0</v>
      </c>
      <c r="K80" s="23">
        <v>0</v>
      </c>
      <c r="L80" s="15">
        <v>0</v>
      </c>
      <c r="M80" s="15">
        <v>0</v>
      </c>
      <c r="N80" s="23">
        <v>0</v>
      </c>
      <c r="O80" s="15">
        <v>0</v>
      </c>
      <c r="P80" s="15">
        <v>0</v>
      </c>
      <c r="Q80" s="23">
        <v>0</v>
      </c>
      <c r="R80" s="15">
        <v>0</v>
      </c>
      <c r="S80" s="15">
        <v>0</v>
      </c>
      <c r="T80" s="23">
        <v>0</v>
      </c>
      <c r="U80" s="15">
        <v>0</v>
      </c>
      <c r="V80" s="15">
        <v>0</v>
      </c>
      <c r="W80" s="52">
        <v>0</v>
      </c>
      <c r="X80" s="49">
        <v>0</v>
      </c>
      <c r="Y80" s="49">
        <v>0</v>
      </c>
      <c r="Z80" s="23">
        <v>0</v>
      </c>
      <c r="AA80" s="15">
        <v>0</v>
      </c>
      <c r="AB80" s="15">
        <v>0</v>
      </c>
      <c r="AC80" s="23">
        <v>0</v>
      </c>
      <c r="AD80" s="15">
        <v>0</v>
      </c>
      <c r="AE80" s="15">
        <v>0</v>
      </c>
      <c r="AF80" s="23">
        <v>0</v>
      </c>
      <c r="AG80" s="15">
        <v>0</v>
      </c>
      <c r="AH80" s="15">
        <v>0</v>
      </c>
    </row>
    <row r="81" spans="1:34">
      <c r="A81" s="11" t="s">
        <v>81</v>
      </c>
      <c r="B81" s="23">
        <f t="shared" si="30"/>
        <v>0</v>
      </c>
      <c r="C81" s="15">
        <f t="shared" si="31"/>
        <v>0</v>
      </c>
      <c r="D81" s="15">
        <f t="shared" si="32"/>
        <v>0</v>
      </c>
      <c r="E81" s="23">
        <v>0</v>
      </c>
      <c r="F81" s="15">
        <v>0</v>
      </c>
      <c r="G81" s="15">
        <v>0</v>
      </c>
      <c r="H81" s="23">
        <v>0</v>
      </c>
      <c r="I81" s="15">
        <v>0</v>
      </c>
      <c r="J81" s="15">
        <v>0</v>
      </c>
      <c r="K81" s="23">
        <v>0</v>
      </c>
      <c r="L81" s="15">
        <v>0</v>
      </c>
      <c r="M81" s="15">
        <v>0</v>
      </c>
      <c r="N81" s="23">
        <v>0</v>
      </c>
      <c r="O81" s="15">
        <v>0</v>
      </c>
      <c r="P81" s="15">
        <v>0</v>
      </c>
      <c r="Q81" s="23">
        <v>0</v>
      </c>
      <c r="R81" s="15">
        <v>0</v>
      </c>
      <c r="S81" s="15">
        <v>0</v>
      </c>
      <c r="T81" s="23">
        <v>0</v>
      </c>
      <c r="U81" s="15">
        <v>0</v>
      </c>
      <c r="V81" s="15">
        <v>0</v>
      </c>
      <c r="W81" s="52">
        <v>0</v>
      </c>
      <c r="X81" s="49">
        <v>0</v>
      </c>
      <c r="Y81" s="49">
        <v>0</v>
      </c>
      <c r="Z81" s="23">
        <v>0</v>
      </c>
      <c r="AA81" s="15">
        <v>0</v>
      </c>
      <c r="AB81" s="15">
        <v>0</v>
      </c>
      <c r="AC81" s="23">
        <v>0</v>
      </c>
      <c r="AD81" s="15">
        <v>0</v>
      </c>
      <c r="AE81" s="15">
        <v>0</v>
      </c>
      <c r="AF81" s="23">
        <v>0</v>
      </c>
      <c r="AG81" s="15">
        <v>0</v>
      </c>
      <c r="AH81" s="15">
        <v>0</v>
      </c>
    </row>
    <row r="82" spans="1:34" ht="31.5">
      <c r="A82" s="11" t="s">
        <v>82</v>
      </c>
      <c r="B82" s="23">
        <f t="shared" si="30"/>
        <v>1133523.51</v>
      </c>
      <c r="C82" s="15">
        <f t="shared" si="31"/>
        <v>1515200</v>
      </c>
      <c r="D82" s="15">
        <f t="shared" si="32"/>
        <v>540</v>
      </c>
      <c r="E82" s="23">
        <f>SUM(E83:E88)</f>
        <v>52697</v>
      </c>
      <c r="F82" s="15">
        <f>SUM(F83:F88)</f>
        <v>25500</v>
      </c>
      <c r="G82" s="15">
        <f>SUM(G83:G88)</f>
        <v>0</v>
      </c>
      <c r="H82" s="23">
        <f t="shared" ref="H82:M82" si="33">SUM(H83:H88)</f>
        <v>686685.19</v>
      </c>
      <c r="I82" s="15">
        <f t="shared" si="33"/>
        <v>945400</v>
      </c>
      <c r="J82" s="15">
        <f t="shared" si="33"/>
        <v>540</v>
      </c>
      <c r="K82" s="23">
        <f t="shared" si="33"/>
        <v>22155.4</v>
      </c>
      <c r="L82" s="15">
        <f t="shared" si="33"/>
        <v>21400</v>
      </c>
      <c r="M82" s="15">
        <f t="shared" si="33"/>
        <v>0</v>
      </c>
      <c r="N82" s="23">
        <f t="shared" ref="N82:S82" si="34">SUM(N83:N88)</f>
        <v>110113.37</v>
      </c>
      <c r="O82" s="15">
        <f t="shared" si="34"/>
        <v>188700</v>
      </c>
      <c r="P82" s="15">
        <f t="shared" si="34"/>
        <v>0</v>
      </c>
      <c r="Q82" s="23">
        <f t="shared" si="34"/>
        <v>0</v>
      </c>
      <c r="R82" s="15">
        <f t="shared" si="34"/>
        <v>0</v>
      </c>
      <c r="S82" s="15">
        <f t="shared" si="34"/>
        <v>0</v>
      </c>
      <c r="T82" s="23">
        <v>89321</v>
      </c>
      <c r="U82" s="15">
        <v>104900</v>
      </c>
      <c r="V82" s="15">
        <v>0</v>
      </c>
      <c r="W82" s="52">
        <f>SUM(W83:W88)</f>
        <v>61592.98</v>
      </c>
      <c r="X82" s="49">
        <f>SUM(X83:X88)</f>
        <v>88800</v>
      </c>
      <c r="Y82" s="49">
        <f>SUM(Y83:Y88)</f>
        <v>0</v>
      </c>
      <c r="Z82" s="23">
        <f t="shared" ref="Z82:AH82" si="35">SUM(Z83:Z88)</f>
        <v>0</v>
      </c>
      <c r="AA82" s="15">
        <f t="shared" si="35"/>
        <v>0</v>
      </c>
      <c r="AB82" s="15">
        <f t="shared" si="35"/>
        <v>0</v>
      </c>
      <c r="AC82" s="23">
        <f t="shared" si="35"/>
        <v>110958.57</v>
      </c>
      <c r="AD82" s="15">
        <f t="shared" si="35"/>
        <v>140500</v>
      </c>
      <c r="AE82" s="15">
        <f t="shared" si="35"/>
        <v>0</v>
      </c>
      <c r="AF82" s="23">
        <f t="shared" si="35"/>
        <v>0</v>
      </c>
      <c r="AG82" s="15">
        <f t="shared" si="35"/>
        <v>0</v>
      </c>
      <c r="AH82" s="15">
        <f t="shared" si="35"/>
        <v>0</v>
      </c>
    </row>
    <row r="83" spans="1:34">
      <c r="A83" s="10" t="s">
        <v>1</v>
      </c>
      <c r="B83" s="23">
        <f t="shared" si="30"/>
        <v>649204.34000000008</v>
      </c>
      <c r="C83" s="15">
        <f t="shared" si="31"/>
        <v>767200</v>
      </c>
      <c r="D83" s="15">
        <f t="shared" si="32"/>
        <v>0</v>
      </c>
      <c r="E83" s="25">
        <v>25500</v>
      </c>
      <c r="F83" s="26">
        <v>25500</v>
      </c>
      <c r="G83" s="26">
        <v>0</v>
      </c>
      <c r="H83" s="25">
        <v>369683.19</v>
      </c>
      <c r="I83" s="26">
        <v>454200</v>
      </c>
      <c r="J83" s="26">
        <v>0</v>
      </c>
      <c r="K83" s="25">
        <v>22155.4</v>
      </c>
      <c r="L83" s="26">
        <v>21400</v>
      </c>
      <c r="M83" s="26">
        <v>0</v>
      </c>
      <c r="N83" s="25">
        <v>73748.2</v>
      </c>
      <c r="O83" s="26">
        <v>103700</v>
      </c>
      <c r="P83" s="26">
        <v>0</v>
      </c>
      <c r="Q83" s="25">
        <v>0</v>
      </c>
      <c r="R83" s="26">
        <v>0</v>
      </c>
      <c r="S83" s="26">
        <v>0</v>
      </c>
      <c r="T83" s="25">
        <v>20695</v>
      </c>
      <c r="U83" s="26">
        <v>36000</v>
      </c>
      <c r="V83" s="26">
        <v>0</v>
      </c>
      <c r="W83" s="53">
        <v>57122.98</v>
      </c>
      <c r="X83" s="50">
        <v>50000</v>
      </c>
      <c r="Y83" s="50">
        <v>0</v>
      </c>
      <c r="Z83" s="25">
        <v>0</v>
      </c>
      <c r="AA83" s="26">
        <v>0</v>
      </c>
      <c r="AB83" s="26">
        <v>0</v>
      </c>
      <c r="AC83" s="25">
        <v>80299.570000000007</v>
      </c>
      <c r="AD83" s="26">
        <v>76400</v>
      </c>
      <c r="AE83" s="26">
        <v>0</v>
      </c>
      <c r="AF83" s="25">
        <v>0</v>
      </c>
      <c r="AG83" s="26">
        <v>0</v>
      </c>
      <c r="AH83" s="26">
        <v>0</v>
      </c>
    </row>
    <row r="84" spans="1:34">
      <c r="A84" s="10" t="s">
        <v>40</v>
      </c>
      <c r="B84" s="23">
        <f t="shared" si="30"/>
        <v>0</v>
      </c>
      <c r="C84" s="15">
        <f t="shared" si="31"/>
        <v>0</v>
      </c>
      <c r="D84" s="15">
        <f t="shared" si="32"/>
        <v>0</v>
      </c>
      <c r="E84" s="25">
        <v>0</v>
      </c>
      <c r="F84" s="26">
        <v>0</v>
      </c>
      <c r="G84" s="26">
        <v>0</v>
      </c>
      <c r="H84" s="25">
        <v>0</v>
      </c>
      <c r="I84" s="26">
        <v>0</v>
      </c>
      <c r="J84" s="26">
        <v>0</v>
      </c>
      <c r="K84" s="25">
        <v>0</v>
      </c>
      <c r="L84" s="26">
        <v>0</v>
      </c>
      <c r="M84" s="26">
        <v>0</v>
      </c>
      <c r="N84" s="25">
        <v>0</v>
      </c>
      <c r="O84" s="26">
        <v>0</v>
      </c>
      <c r="P84" s="26">
        <v>0</v>
      </c>
      <c r="Q84" s="25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53">
        <v>0</v>
      </c>
      <c r="X84" s="50">
        <v>0</v>
      </c>
      <c r="Y84" s="50">
        <v>0</v>
      </c>
      <c r="Z84" s="25">
        <v>0</v>
      </c>
      <c r="AA84" s="26">
        <v>0</v>
      </c>
      <c r="AB84" s="26">
        <v>0</v>
      </c>
      <c r="AC84" s="25">
        <v>0</v>
      </c>
      <c r="AD84" s="26">
        <v>0</v>
      </c>
      <c r="AE84" s="26">
        <v>0</v>
      </c>
      <c r="AF84" s="25">
        <v>0</v>
      </c>
      <c r="AG84" s="26">
        <v>0</v>
      </c>
      <c r="AH84" s="26">
        <v>0</v>
      </c>
    </row>
    <row r="85" spans="1:34">
      <c r="A85" s="10" t="s">
        <v>0</v>
      </c>
      <c r="B85" s="23">
        <f t="shared" si="30"/>
        <v>79831.17</v>
      </c>
      <c r="C85" s="15">
        <f t="shared" si="31"/>
        <v>156300</v>
      </c>
      <c r="D85" s="15">
        <f t="shared" si="32"/>
        <v>0</v>
      </c>
      <c r="E85" s="25">
        <v>0</v>
      </c>
      <c r="F85" s="26">
        <v>0</v>
      </c>
      <c r="G85" s="26">
        <v>0</v>
      </c>
      <c r="H85" s="25">
        <v>69032</v>
      </c>
      <c r="I85" s="26">
        <v>124900</v>
      </c>
      <c r="J85" s="26">
        <v>0</v>
      </c>
      <c r="K85" s="25">
        <v>0</v>
      </c>
      <c r="L85" s="26">
        <v>0</v>
      </c>
      <c r="M85" s="26">
        <v>0</v>
      </c>
      <c r="N85" s="25">
        <v>6600.17</v>
      </c>
      <c r="O85" s="26">
        <v>8600</v>
      </c>
      <c r="P85" s="26">
        <v>0</v>
      </c>
      <c r="Q85" s="25">
        <v>0</v>
      </c>
      <c r="R85" s="26">
        <v>0</v>
      </c>
      <c r="S85" s="26">
        <v>0</v>
      </c>
      <c r="T85" s="25">
        <v>550</v>
      </c>
      <c r="U85" s="26">
        <v>9500</v>
      </c>
      <c r="V85" s="26">
        <v>0</v>
      </c>
      <c r="W85" s="53">
        <v>0</v>
      </c>
      <c r="X85" s="50">
        <v>5000</v>
      </c>
      <c r="Y85" s="50">
        <v>0</v>
      </c>
      <c r="Z85" s="25">
        <v>0</v>
      </c>
      <c r="AA85" s="26">
        <v>0</v>
      </c>
      <c r="AB85" s="26">
        <v>0</v>
      </c>
      <c r="AC85" s="25">
        <v>3649</v>
      </c>
      <c r="AD85" s="26">
        <v>8300</v>
      </c>
      <c r="AE85" s="26">
        <v>0</v>
      </c>
      <c r="AF85" s="25">
        <v>0</v>
      </c>
      <c r="AG85" s="26">
        <v>0</v>
      </c>
      <c r="AH85" s="26">
        <v>0</v>
      </c>
    </row>
    <row r="86" spans="1:34">
      <c r="A86" s="10" t="s">
        <v>2</v>
      </c>
      <c r="B86" s="23">
        <f t="shared" si="30"/>
        <v>403538</v>
      </c>
      <c r="C86" s="15">
        <f t="shared" si="31"/>
        <v>591700</v>
      </c>
      <c r="D86" s="15">
        <f t="shared" si="32"/>
        <v>540</v>
      </c>
      <c r="E86" s="25">
        <v>27197</v>
      </c>
      <c r="F86" s="26">
        <v>0</v>
      </c>
      <c r="G86" s="26">
        <v>0</v>
      </c>
      <c r="H86" s="25">
        <v>247970</v>
      </c>
      <c r="I86" s="26">
        <v>366300</v>
      </c>
      <c r="J86" s="26">
        <v>540</v>
      </c>
      <c r="K86" s="25">
        <v>0</v>
      </c>
      <c r="L86" s="26">
        <v>0</v>
      </c>
      <c r="M86" s="26">
        <v>0</v>
      </c>
      <c r="N86" s="25">
        <v>29765</v>
      </c>
      <c r="O86" s="26">
        <v>76400</v>
      </c>
      <c r="P86" s="26">
        <v>0</v>
      </c>
      <c r="Q86" s="25">
        <v>0</v>
      </c>
      <c r="R86" s="26">
        <v>0</v>
      </c>
      <c r="S86" s="26">
        <v>0</v>
      </c>
      <c r="T86" s="25">
        <v>67126</v>
      </c>
      <c r="U86" s="26">
        <v>59400</v>
      </c>
      <c r="V86" s="26">
        <v>0</v>
      </c>
      <c r="W86" s="53">
        <v>4470</v>
      </c>
      <c r="X86" s="50">
        <v>33800</v>
      </c>
      <c r="Y86" s="50">
        <v>0</v>
      </c>
      <c r="Z86" s="25">
        <v>0</v>
      </c>
      <c r="AA86" s="26">
        <v>0</v>
      </c>
      <c r="AB86" s="26">
        <v>0</v>
      </c>
      <c r="AC86" s="25">
        <v>27010</v>
      </c>
      <c r="AD86" s="26">
        <v>55800</v>
      </c>
      <c r="AE86" s="26">
        <v>0</v>
      </c>
      <c r="AF86" s="25">
        <v>0</v>
      </c>
      <c r="AG86" s="26">
        <v>0</v>
      </c>
      <c r="AH86" s="26">
        <v>0</v>
      </c>
    </row>
    <row r="87" spans="1:34" ht="31.5">
      <c r="A87" s="12" t="s">
        <v>83</v>
      </c>
      <c r="B87" s="23">
        <f t="shared" si="30"/>
        <v>0</v>
      </c>
      <c r="C87" s="15">
        <f t="shared" si="31"/>
        <v>0</v>
      </c>
      <c r="D87" s="15">
        <f t="shared" si="32"/>
        <v>0</v>
      </c>
      <c r="E87" s="25">
        <v>0</v>
      </c>
      <c r="F87" s="26">
        <v>0</v>
      </c>
      <c r="G87" s="26">
        <v>0</v>
      </c>
      <c r="H87" s="25">
        <v>0</v>
      </c>
      <c r="I87" s="26">
        <v>0</v>
      </c>
      <c r="J87" s="26">
        <v>0</v>
      </c>
      <c r="K87" s="25">
        <v>0</v>
      </c>
      <c r="L87" s="26">
        <v>0</v>
      </c>
      <c r="M87" s="26">
        <v>0</v>
      </c>
      <c r="N87" s="25">
        <v>0</v>
      </c>
      <c r="O87" s="26">
        <v>0</v>
      </c>
      <c r="P87" s="26">
        <v>0</v>
      </c>
      <c r="Q87" s="25">
        <v>0</v>
      </c>
      <c r="R87" s="26">
        <v>0</v>
      </c>
      <c r="S87" s="26">
        <v>0</v>
      </c>
      <c r="T87" s="25">
        <v>0</v>
      </c>
      <c r="U87" s="26">
        <v>0</v>
      </c>
      <c r="V87" s="26">
        <v>0</v>
      </c>
      <c r="W87" s="53">
        <v>0</v>
      </c>
      <c r="X87" s="50">
        <v>0</v>
      </c>
      <c r="Y87" s="50">
        <v>0</v>
      </c>
      <c r="Z87" s="25">
        <v>0</v>
      </c>
      <c r="AA87" s="26">
        <v>0</v>
      </c>
      <c r="AB87" s="26">
        <v>0</v>
      </c>
      <c r="AC87" s="25">
        <v>0</v>
      </c>
      <c r="AD87" s="26">
        <v>0</v>
      </c>
      <c r="AE87" s="26">
        <v>0</v>
      </c>
      <c r="AF87" s="25">
        <v>0</v>
      </c>
      <c r="AG87" s="26">
        <v>0</v>
      </c>
      <c r="AH87" s="26">
        <v>0</v>
      </c>
    </row>
    <row r="88" spans="1:34">
      <c r="A88" s="12" t="s">
        <v>84</v>
      </c>
      <c r="B88" s="23">
        <f t="shared" si="30"/>
        <v>950</v>
      </c>
      <c r="C88" s="15">
        <f t="shared" si="31"/>
        <v>0</v>
      </c>
      <c r="D88" s="15">
        <f t="shared" si="32"/>
        <v>0</v>
      </c>
      <c r="E88" s="25">
        <v>0</v>
      </c>
      <c r="F88" s="26">
        <v>0</v>
      </c>
      <c r="G88" s="26">
        <v>0</v>
      </c>
      <c r="H88" s="25">
        <v>0</v>
      </c>
      <c r="I88" s="26">
        <v>0</v>
      </c>
      <c r="J88" s="26">
        <v>0</v>
      </c>
      <c r="K88" s="25">
        <v>0</v>
      </c>
      <c r="L88" s="26">
        <v>0</v>
      </c>
      <c r="M88" s="26">
        <v>0</v>
      </c>
      <c r="N88" s="25">
        <v>0</v>
      </c>
      <c r="O88" s="26">
        <v>0</v>
      </c>
      <c r="P88" s="26">
        <v>0</v>
      </c>
      <c r="Q88" s="25">
        <v>0</v>
      </c>
      <c r="R88" s="26">
        <v>0</v>
      </c>
      <c r="S88" s="26">
        <v>0</v>
      </c>
      <c r="T88" s="25">
        <v>950</v>
      </c>
      <c r="U88" s="26">
        <v>0</v>
      </c>
      <c r="V88" s="26">
        <v>0</v>
      </c>
      <c r="W88" s="53">
        <v>0</v>
      </c>
      <c r="X88" s="50">
        <v>0</v>
      </c>
      <c r="Y88" s="50">
        <v>0</v>
      </c>
      <c r="Z88" s="25">
        <v>0</v>
      </c>
      <c r="AA88" s="26">
        <v>0</v>
      </c>
      <c r="AB88" s="26">
        <v>0</v>
      </c>
      <c r="AC88" s="25">
        <v>0</v>
      </c>
      <c r="AD88" s="26">
        <v>0</v>
      </c>
      <c r="AE88" s="26">
        <v>0</v>
      </c>
      <c r="AF88" s="25">
        <v>0</v>
      </c>
      <c r="AG88" s="26">
        <v>0</v>
      </c>
      <c r="AH88" s="26">
        <v>0</v>
      </c>
    </row>
    <row r="89" spans="1:34" ht="31.5">
      <c r="A89" s="20" t="s">
        <v>87</v>
      </c>
      <c r="B89" s="23">
        <f t="shared" si="30"/>
        <v>125854.69</v>
      </c>
      <c r="C89" s="15">
        <f t="shared" si="31"/>
        <v>174400</v>
      </c>
      <c r="D89" s="15">
        <f t="shared" si="32"/>
        <v>0</v>
      </c>
      <c r="E89" s="23">
        <f>E90+E91</f>
        <v>0</v>
      </c>
      <c r="F89" s="15">
        <f>F90+F91</f>
        <v>0</v>
      </c>
      <c r="G89" s="15">
        <f>G90+G91</f>
        <v>0</v>
      </c>
      <c r="H89" s="23">
        <f t="shared" ref="H89:M89" si="36">H90+H91</f>
        <v>125854.69</v>
      </c>
      <c r="I89" s="15">
        <f t="shared" si="36"/>
        <v>174400</v>
      </c>
      <c r="J89" s="15">
        <f t="shared" si="36"/>
        <v>0</v>
      </c>
      <c r="K89" s="23">
        <f t="shared" si="36"/>
        <v>0</v>
      </c>
      <c r="L89" s="15">
        <f t="shared" si="36"/>
        <v>0</v>
      </c>
      <c r="M89" s="15">
        <f t="shared" si="36"/>
        <v>0</v>
      </c>
      <c r="N89" s="23">
        <f t="shared" ref="N89:S89" si="37">N90+N91</f>
        <v>0</v>
      </c>
      <c r="O89" s="15">
        <f t="shared" si="37"/>
        <v>0</v>
      </c>
      <c r="P89" s="15">
        <f t="shared" si="37"/>
        <v>0</v>
      </c>
      <c r="Q89" s="23">
        <f t="shared" si="37"/>
        <v>0</v>
      </c>
      <c r="R89" s="15">
        <f t="shared" si="37"/>
        <v>0</v>
      </c>
      <c r="S89" s="15">
        <f t="shared" si="37"/>
        <v>0</v>
      </c>
      <c r="T89" s="23">
        <v>0</v>
      </c>
      <c r="U89" s="15">
        <v>0</v>
      </c>
      <c r="V89" s="15">
        <v>0</v>
      </c>
      <c r="W89" s="52">
        <f>W90+W91</f>
        <v>0</v>
      </c>
      <c r="X89" s="49">
        <f>X90+X91</f>
        <v>0</v>
      </c>
      <c r="Y89" s="49">
        <f>Y90+Y91</f>
        <v>0</v>
      </c>
      <c r="Z89" s="23">
        <f t="shared" ref="Z89:AH89" si="38">Z90+Z91</f>
        <v>0</v>
      </c>
      <c r="AA89" s="15">
        <f t="shared" si="38"/>
        <v>0</v>
      </c>
      <c r="AB89" s="15">
        <f t="shared" si="38"/>
        <v>0</v>
      </c>
      <c r="AC89" s="23">
        <f t="shared" si="38"/>
        <v>0</v>
      </c>
      <c r="AD89" s="15">
        <f t="shared" si="38"/>
        <v>0</v>
      </c>
      <c r="AE89" s="15">
        <f t="shared" si="38"/>
        <v>0</v>
      </c>
      <c r="AF89" s="23">
        <f t="shared" si="38"/>
        <v>0</v>
      </c>
      <c r="AG89" s="15">
        <f t="shared" si="38"/>
        <v>0</v>
      </c>
      <c r="AH89" s="15">
        <f t="shared" si="38"/>
        <v>0</v>
      </c>
    </row>
    <row r="90" spans="1:34">
      <c r="A90" s="12" t="s">
        <v>6</v>
      </c>
      <c r="B90" s="23">
        <f t="shared" si="30"/>
        <v>30795</v>
      </c>
      <c r="C90" s="15">
        <f t="shared" si="31"/>
        <v>79300</v>
      </c>
      <c r="D90" s="15">
        <f t="shared" si="32"/>
        <v>0</v>
      </c>
      <c r="E90" s="25">
        <v>0</v>
      </c>
      <c r="F90" s="26">
        <v>0</v>
      </c>
      <c r="G90" s="26">
        <v>0</v>
      </c>
      <c r="H90" s="25">
        <v>30795</v>
      </c>
      <c r="I90" s="26">
        <v>79300</v>
      </c>
      <c r="J90" s="26">
        <v>0</v>
      </c>
      <c r="K90" s="25">
        <v>0</v>
      </c>
      <c r="L90" s="26">
        <v>0</v>
      </c>
      <c r="M90" s="26">
        <v>0</v>
      </c>
      <c r="N90" s="25">
        <v>0</v>
      </c>
      <c r="O90" s="26">
        <v>0</v>
      </c>
      <c r="P90" s="26">
        <v>0</v>
      </c>
      <c r="Q90" s="25">
        <v>0</v>
      </c>
      <c r="R90" s="26">
        <v>0</v>
      </c>
      <c r="S90" s="26">
        <v>0</v>
      </c>
      <c r="T90" s="25">
        <v>0</v>
      </c>
      <c r="U90" s="26">
        <v>0</v>
      </c>
      <c r="V90" s="26">
        <v>0</v>
      </c>
      <c r="W90" s="53">
        <v>0</v>
      </c>
      <c r="X90" s="50">
        <v>0</v>
      </c>
      <c r="Y90" s="50">
        <v>0</v>
      </c>
      <c r="Z90" s="25">
        <v>0</v>
      </c>
      <c r="AA90" s="26">
        <v>0</v>
      </c>
      <c r="AB90" s="26">
        <v>0</v>
      </c>
      <c r="AC90" s="25">
        <v>0</v>
      </c>
      <c r="AD90" s="26">
        <v>0</v>
      </c>
      <c r="AE90" s="26">
        <v>0</v>
      </c>
      <c r="AF90" s="25">
        <v>0</v>
      </c>
      <c r="AG90" s="26">
        <v>0</v>
      </c>
      <c r="AH90" s="26">
        <v>0</v>
      </c>
    </row>
    <row r="91" spans="1:34">
      <c r="A91" s="12" t="s">
        <v>5</v>
      </c>
      <c r="B91" s="23">
        <f t="shared" si="30"/>
        <v>95059.69</v>
      </c>
      <c r="C91" s="15">
        <f t="shared" si="31"/>
        <v>95100</v>
      </c>
      <c r="D91" s="15">
        <f t="shared" si="32"/>
        <v>0</v>
      </c>
      <c r="E91" s="25">
        <v>0</v>
      </c>
      <c r="F91" s="26">
        <v>0</v>
      </c>
      <c r="G91" s="26">
        <v>0</v>
      </c>
      <c r="H91" s="25">
        <v>95059.69</v>
      </c>
      <c r="I91" s="26">
        <v>95100</v>
      </c>
      <c r="J91" s="26">
        <v>0</v>
      </c>
      <c r="K91" s="25">
        <v>0</v>
      </c>
      <c r="L91" s="26">
        <v>0</v>
      </c>
      <c r="M91" s="26">
        <v>0</v>
      </c>
      <c r="N91" s="25">
        <v>0</v>
      </c>
      <c r="O91" s="26">
        <v>0</v>
      </c>
      <c r="P91" s="26">
        <v>0</v>
      </c>
      <c r="Q91" s="25">
        <v>0</v>
      </c>
      <c r="R91" s="26">
        <v>0</v>
      </c>
      <c r="S91" s="26">
        <v>0</v>
      </c>
      <c r="T91" s="25">
        <v>0</v>
      </c>
      <c r="U91" s="26">
        <v>0</v>
      </c>
      <c r="V91" s="26">
        <v>0</v>
      </c>
      <c r="W91" s="53">
        <v>0</v>
      </c>
      <c r="X91" s="50">
        <v>0</v>
      </c>
      <c r="Y91" s="50">
        <v>0</v>
      </c>
      <c r="Z91" s="25">
        <v>0</v>
      </c>
      <c r="AA91" s="26">
        <v>0</v>
      </c>
      <c r="AB91" s="26">
        <v>0</v>
      </c>
      <c r="AC91" s="25">
        <v>0</v>
      </c>
      <c r="AD91" s="26">
        <v>0</v>
      </c>
      <c r="AE91" s="26">
        <v>0</v>
      </c>
      <c r="AF91" s="25">
        <v>0</v>
      </c>
      <c r="AG91" s="26">
        <v>0</v>
      </c>
      <c r="AH91" s="26">
        <v>0</v>
      </c>
    </row>
    <row r="92" spans="1:34" ht="47.25">
      <c r="A92" s="11" t="s">
        <v>77</v>
      </c>
      <c r="B92" s="23">
        <f t="shared" si="30"/>
        <v>0</v>
      </c>
      <c r="C92" s="15">
        <f t="shared" si="31"/>
        <v>74500</v>
      </c>
      <c r="D92" s="15">
        <f t="shared" si="32"/>
        <v>0</v>
      </c>
      <c r="E92" s="23">
        <f>E93</f>
        <v>0</v>
      </c>
      <c r="F92" s="15">
        <f>F93</f>
        <v>0</v>
      </c>
      <c r="G92" s="15">
        <f>G93</f>
        <v>0</v>
      </c>
      <c r="H92" s="23">
        <f t="shared" ref="H92:M92" si="39">H93</f>
        <v>0</v>
      </c>
      <c r="I92" s="15">
        <f t="shared" si="39"/>
        <v>74500</v>
      </c>
      <c r="J92" s="15">
        <f t="shared" si="39"/>
        <v>0</v>
      </c>
      <c r="K92" s="23">
        <f t="shared" si="39"/>
        <v>0</v>
      </c>
      <c r="L92" s="15">
        <f t="shared" si="39"/>
        <v>0</v>
      </c>
      <c r="M92" s="15">
        <f t="shared" si="39"/>
        <v>0</v>
      </c>
      <c r="N92" s="23">
        <f t="shared" ref="N92:S92" si="40">N93</f>
        <v>0</v>
      </c>
      <c r="O92" s="15">
        <f t="shared" si="40"/>
        <v>0</v>
      </c>
      <c r="P92" s="15">
        <f t="shared" si="40"/>
        <v>0</v>
      </c>
      <c r="Q92" s="23">
        <f t="shared" si="40"/>
        <v>0</v>
      </c>
      <c r="R92" s="15">
        <f t="shared" si="40"/>
        <v>0</v>
      </c>
      <c r="S92" s="15">
        <f t="shared" si="40"/>
        <v>0</v>
      </c>
      <c r="T92" s="23">
        <v>0</v>
      </c>
      <c r="U92" s="15">
        <v>0</v>
      </c>
      <c r="V92" s="15">
        <v>0</v>
      </c>
      <c r="W92" s="52">
        <f>W93</f>
        <v>0</v>
      </c>
      <c r="X92" s="49">
        <f>X93</f>
        <v>0</v>
      </c>
      <c r="Y92" s="49">
        <f>Y93</f>
        <v>0</v>
      </c>
      <c r="Z92" s="23">
        <f t="shared" ref="Z92:AH92" si="41">Z93</f>
        <v>0</v>
      </c>
      <c r="AA92" s="15">
        <f t="shared" si="41"/>
        <v>0</v>
      </c>
      <c r="AB92" s="15">
        <f t="shared" si="41"/>
        <v>0</v>
      </c>
      <c r="AC92" s="23">
        <f t="shared" si="41"/>
        <v>0</v>
      </c>
      <c r="AD92" s="15">
        <f t="shared" si="41"/>
        <v>0</v>
      </c>
      <c r="AE92" s="15">
        <f t="shared" si="41"/>
        <v>0</v>
      </c>
      <c r="AF92" s="23">
        <f t="shared" si="41"/>
        <v>0</v>
      </c>
      <c r="AG92" s="15">
        <f t="shared" si="41"/>
        <v>0</v>
      </c>
      <c r="AH92" s="15">
        <f t="shared" si="41"/>
        <v>0</v>
      </c>
    </row>
    <row r="93" spans="1:34">
      <c r="A93" s="12" t="s">
        <v>19</v>
      </c>
      <c r="B93" s="23">
        <f t="shared" si="30"/>
        <v>0</v>
      </c>
      <c r="C93" s="15">
        <f t="shared" si="31"/>
        <v>74500</v>
      </c>
      <c r="D93" s="15">
        <f t="shared" si="32"/>
        <v>0</v>
      </c>
      <c r="E93" s="25">
        <v>0</v>
      </c>
      <c r="F93" s="26">
        <v>0</v>
      </c>
      <c r="G93" s="26">
        <v>0</v>
      </c>
      <c r="H93" s="25"/>
      <c r="I93" s="26">
        <v>74500</v>
      </c>
      <c r="J93" s="26">
        <v>0</v>
      </c>
      <c r="K93" s="25">
        <v>0</v>
      </c>
      <c r="L93" s="26">
        <v>0</v>
      </c>
      <c r="M93" s="26">
        <v>0</v>
      </c>
      <c r="N93" s="25">
        <v>0</v>
      </c>
      <c r="O93" s="26">
        <v>0</v>
      </c>
      <c r="P93" s="26">
        <v>0</v>
      </c>
      <c r="Q93" s="25">
        <v>0</v>
      </c>
      <c r="R93" s="26">
        <v>0</v>
      </c>
      <c r="S93" s="26">
        <v>0</v>
      </c>
      <c r="T93" s="25">
        <v>0</v>
      </c>
      <c r="U93" s="26">
        <v>0</v>
      </c>
      <c r="V93" s="26">
        <v>0</v>
      </c>
      <c r="W93" s="53">
        <v>0</v>
      </c>
      <c r="X93" s="50">
        <v>0</v>
      </c>
      <c r="Y93" s="50">
        <v>0</v>
      </c>
      <c r="Z93" s="25">
        <v>0</v>
      </c>
      <c r="AA93" s="26">
        <v>0</v>
      </c>
      <c r="AB93" s="26">
        <v>0</v>
      </c>
      <c r="AC93" s="25">
        <v>0</v>
      </c>
      <c r="AD93" s="26">
        <v>0</v>
      </c>
      <c r="AE93" s="26">
        <v>0</v>
      </c>
      <c r="AF93" s="25">
        <v>0</v>
      </c>
      <c r="AG93" s="26">
        <v>0</v>
      </c>
      <c r="AH93" s="26">
        <v>0</v>
      </c>
    </row>
    <row r="94" spans="1:34" ht="47.25">
      <c r="A94" s="11" t="s">
        <v>78</v>
      </c>
      <c r="B94" s="23">
        <f t="shared" si="30"/>
        <v>1767085.93</v>
      </c>
      <c r="C94" s="15">
        <f t="shared" si="31"/>
        <v>1741100</v>
      </c>
      <c r="D94" s="15">
        <f t="shared" si="32"/>
        <v>28880.989999999998</v>
      </c>
      <c r="E94" s="23">
        <f>E95</f>
        <v>50039</v>
      </c>
      <c r="F94" s="15">
        <f>F95</f>
        <v>64900</v>
      </c>
      <c r="G94" s="15">
        <f>G95</f>
        <v>0</v>
      </c>
      <c r="H94" s="23">
        <f t="shared" ref="H94:M94" si="42">H95</f>
        <v>729323.45</v>
      </c>
      <c r="I94" s="15">
        <f t="shared" si="42"/>
        <v>422200</v>
      </c>
      <c r="J94" s="15">
        <f t="shared" si="42"/>
        <v>0</v>
      </c>
      <c r="K94" s="23">
        <f t="shared" si="42"/>
        <v>96948.71</v>
      </c>
      <c r="L94" s="15">
        <f t="shared" si="42"/>
        <v>97100</v>
      </c>
      <c r="M94" s="15">
        <f t="shared" si="42"/>
        <v>0</v>
      </c>
      <c r="N94" s="23">
        <f t="shared" ref="N94:S94" si="43">N95</f>
        <v>279896.94</v>
      </c>
      <c r="O94" s="15">
        <f t="shared" si="43"/>
        <v>429500</v>
      </c>
      <c r="P94" s="15">
        <f t="shared" si="43"/>
        <v>18934.5</v>
      </c>
      <c r="Q94" s="23">
        <f t="shared" si="43"/>
        <v>0</v>
      </c>
      <c r="R94" s="15">
        <f t="shared" si="43"/>
        <v>0</v>
      </c>
      <c r="S94" s="15">
        <f t="shared" si="43"/>
        <v>0</v>
      </c>
      <c r="T94" s="23">
        <v>386254.23</v>
      </c>
      <c r="U94" s="15">
        <v>403700</v>
      </c>
      <c r="V94" s="15">
        <v>2470.09</v>
      </c>
      <c r="W94" s="52">
        <f>W95</f>
        <v>0</v>
      </c>
      <c r="X94" s="49">
        <f>X95</f>
        <v>144100</v>
      </c>
      <c r="Y94" s="49">
        <f>Y95</f>
        <v>0</v>
      </c>
      <c r="Z94" s="23">
        <f t="shared" ref="Z94:AH94" si="44">Z95</f>
        <v>0</v>
      </c>
      <c r="AA94" s="15">
        <f t="shared" si="44"/>
        <v>0</v>
      </c>
      <c r="AB94" s="15">
        <f t="shared" si="44"/>
        <v>0</v>
      </c>
      <c r="AC94" s="23">
        <f t="shared" si="44"/>
        <v>224623.6</v>
      </c>
      <c r="AD94" s="15">
        <f t="shared" si="44"/>
        <v>179600</v>
      </c>
      <c r="AE94" s="15">
        <f t="shared" si="44"/>
        <v>7476.4</v>
      </c>
      <c r="AF94" s="23">
        <f t="shared" si="44"/>
        <v>0</v>
      </c>
      <c r="AG94" s="15">
        <f t="shared" si="44"/>
        <v>0</v>
      </c>
      <c r="AH94" s="15">
        <f t="shared" si="44"/>
        <v>0</v>
      </c>
    </row>
    <row r="95" spans="1:34">
      <c r="A95" s="12" t="s">
        <v>19</v>
      </c>
      <c r="B95" s="23">
        <f t="shared" si="30"/>
        <v>1767085.93</v>
      </c>
      <c r="C95" s="15">
        <f t="shared" si="31"/>
        <v>1741100</v>
      </c>
      <c r="D95" s="15">
        <f t="shared" si="32"/>
        <v>28880.989999999998</v>
      </c>
      <c r="E95" s="25">
        <v>50039</v>
      </c>
      <c r="F95" s="26">
        <v>64900</v>
      </c>
      <c r="G95" s="26">
        <v>0</v>
      </c>
      <c r="H95" s="25">
        <v>729323.45</v>
      </c>
      <c r="I95" s="26">
        <v>422200</v>
      </c>
      <c r="J95" s="26">
        <v>0</v>
      </c>
      <c r="K95" s="25">
        <v>96948.71</v>
      </c>
      <c r="L95" s="26">
        <v>97100</v>
      </c>
      <c r="M95" s="26">
        <v>0</v>
      </c>
      <c r="N95" s="25">
        <v>279896.94</v>
      </c>
      <c r="O95" s="26">
        <v>429500</v>
      </c>
      <c r="P95" s="26">
        <v>18934.5</v>
      </c>
      <c r="Q95" s="25">
        <v>0</v>
      </c>
      <c r="R95" s="26">
        <v>0</v>
      </c>
      <c r="S95" s="26">
        <v>0</v>
      </c>
      <c r="T95" s="25">
        <v>386254.23</v>
      </c>
      <c r="U95" s="26">
        <v>403700</v>
      </c>
      <c r="V95" s="26">
        <v>2470.09</v>
      </c>
      <c r="W95" s="53">
        <v>0</v>
      </c>
      <c r="X95" s="50">
        <v>144100</v>
      </c>
      <c r="Y95" s="50">
        <v>0</v>
      </c>
      <c r="Z95" s="25">
        <v>0</v>
      </c>
      <c r="AA95" s="26">
        <v>0</v>
      </c>
      <c r="AB95" s="26">
        <v>0</v>
      </c>
      <c r="AC95" s="25">
        <v>224623.6</v>
      </c>
      <c r="AD95" s="26">
        <v>179600</v>
      </c>
      <c r="AE95" s="26">
        <v>7476.4</v>
      </c>
      <c r="AF95" s="25">
        <v>0</v>
      </c>
      <c r="AG95" s="26">
        <v>0</v>
      </c>
      <c r="AH95" s="26">
        <v>0</v>
      </c>
    </row>
    <row r="96" spans="1:34">
      <c r="A96" s="11" t="s">
        <v>64</v>
      </c>
      <c r="B96" s="23">
        <f t="shared" si="30"/>
        <v>1083247.3999999999</v>
      </c>
      <c r="C96" s="15">
        <f t="shared" si="31"/>
        <v>1129300</v>
      </c>
      <c r="D96" s="15">
        <f t="shared" si="32"/>
        <v>0</v>
      </c>
      <c r="E96" s="23">
        <v>0</v>
      </c>
      <c r="F96" s="15">
        <v>0</v>
      </c>
      <c r="G96" s="15">
        <v>0</v>
      </c>
      <c r="H96" s="23">
        <v>0</v>
      </c>
      <c r="I96" s="15">
        <v>0</v>
      </c>
      <c r="J96" s="15">
        <v>0</v>
      </c>
      <c r="K96" s="23">
        <v>0</v>
      </c>
      <c r="L96" s="15">
        <v>0</v>
      </c>
      <c r="M96" s="15">
        <v>0</v>
      </c>
      <c r="N96" s="23">
        <v>0</v>
      </c>
      <c r="O96" s="15">
        <v>0</v>
      </c>
      <c r="P96" s="15">
        <v>0</v>
      </c>
      <c r="Q96" s="23">
        <v>580100</v>
      </c>
      <c r="R96" s="15">
        <v>62100</v>
      </c>
      <c r="S96" s="15">
        <v>0</v>
      </c>
      <c r="T96" s="23">
        <v>0</v>
      </c>
      <c r="U96" s="15">
        <v>0</v>
      </c>
      <c r="V96" s="15">
        <v>0</v>
      </c>
      <c r="W96" s="52">
        <v>503147.4</v>
      </c>
      <c r="X96" s="49">
        <v>1067200</v>
      </c>
      <c r="Y96" s="49">
        <v>0</v>
      </c>
      <c r="Z96" s="23">
        <v>0</v>
      </c>
      <c r="AA96" s="15">
        <v>0</v>
      </c>
      <c r="AB96" s="15">
        <v>0</v>
      </c>
      <c r="AC96" s="23">
        <v>0</v>
      </c>
      <c r="AD96" s="15">
        <v>0</v>
      </c>
      <c r="AE96" s="15">
        <v>0</v>
      </c>
      <c r="AF96" s="23">
        <v>0</v>
      </c>
      <c r="AG96" s="15">
        <v>0</v>
      </c>
      <c r="AH96" s="15">
        <v>0</v>
      </c>
    </row>
    <row r="97" spans="1:34" ht="31.5">
      <c r="A97" s="11" t="s">
        <v>65</v>
      </c>
      <c r="B97" s="23">
        <f t="shared" si="30"/>
        <v>39101893.890000001</v>
      </c>
      <c r="C97" s="15">
        <f t="shared" si="31"/>
        <v>26488196.41</v>
      </c>
      <c r="D97" s="15">
        <f t="shared" si="32"/>
        <v>3666753.8699999996</v>
      </c>
      <c r="E97" s="23">
        <f>E98+E102+E104+E120+E152+E155+E157+E167+E168+E169+E176+E179+E181+E183</f>
        <v>0</v>
      </c>
      <c r="F97" s="15">
        <f>F98+F102+F104+F120+F152+F155+F157+F167+F168+F169+F176+F179+F181+F183</f>
        <v>0</v>
      </c>
      <c r="G97" s="15">
        <f>G98+G102+G104+G120+G152+G155+G157+G167+G168+G169+G176+G179+G181+G183</f>
        <v>0</v>
      </c>
      <c r="H97" s="23">
        <f t="shared" ref="H97:P97" si="45">H98+H102+H104+H120+H152+H155+H157+H167+H168+H169+H176+H179+H181+H183</f>
        <v>0</v>
      </c>
      <c r="I97" s="15">
        <f t="shared" si="45"/>
        <v>0</v>
      </c>
      <c r="J97" s="15">
        <f t="shared" si="45"/>
        <v>0</v>
      </c>
      <c r="K97" s="23">
        <f t="shared" si="45"/>
        <v>0</v>
      </c>
      <c r="L97" s="15">
        <f t="shared" si="45"/>
        <v>0</v>
      </c>
      <c r="M97" s="15">
        <f t="shared" si="45"/>
        <v>0</v>
      </c>
      <c r="N97" s="23">
        <f t="shared" si="45"/>
        <v>0</v>
      </c>
      <c r="O97" s="15">
        <f t="shared" si="45"/>
        <v>0</v>
      </c>
      <c r="P97" s="15">
        <f t="shared" si="45"/>
        <v>0</v>
      </c>
      <c r="Q97" s="43">
        <f>Q98+Q102+Q104+Q120+Q152+Q155+Q157+Q167+Q168+Q169+Q176+Q179+Q181+Q183</f>
        <v>2805032.24</v>
      </c>
      <c r="R97" s="44">
        <f>R98+R102+R104+R120+R152+R155+R157+R167+R168+R169+R176+R179+R181+R183</f>
        <v>1616707.41</v>
      </c>
      <c r="S97" s="44">
        <f>S98+S102+S104+S120+S152+S155+S157+S167+S168+S169+S176+S179+S181+S183</f>
        <v>134661.41</v>
      </c>
      <c r="T97" s="23">
        <v>34135848.799999997</v>
      </c>
      <c r="U97" s="15">
        <f t="shared" ref="U97" si="46">U98+U102+U104+U120+U152+U155+U157+U167+U168+U169+U176+U179+U181+U183</f>
        <v>23920689</v>
      </c>
      <c r="V97" s="15">
        <v>3479257.0599999996</v>
      </c>
      <c r="W97" s="52">
        <f>W98+W102+W104+W120+W152+W155+W157+W167+W168+W169+W176+W179+W181+W183</f>
        <v>0</v>
      </c>
      <c r="X97" s="49">
        <f>X98+X102+X104+X120+X152+X155+X157+X167+X168+X169+X176+X179+X181+X183</f>
        <v>0</v>
      </c>
      <c r="Y97" s="49">
        <f>Y98+Y102+Y104+Y120+Y152+Y155+Y157+Y167+Y168+Y169+Y176+Y179+Y181+Y183</f>
        <v>0</v>
      </c>
      <c r="Z97" s="23">
        <f t="shared" ref="Z97:AH97" si="47">Z98+Z102+Z104+Z120+Z152+Z155+Z157+Z167+Z168+Z169+Z176+Z179+Z181+Z183</f>
        <v>280204.36</v>
      </c>
      <c r="AA97" s="15">
        <f t="shared" si="47"/>
        <v>322800</v>
      </c>
      <c r="AB97" s="15">
        <f t="shared" si="47"/>
        <v>7606.4</v>
      </c>
      <c r="AC97" s="23">
        <f t="shared" si="47"/>
        <v>1880808.49</v>
      </c>
      <c r="AD97" s="15">
        <f t="shared" si="47"/>
        <v>628000</v>
      </c>
      <c r="AE97" s="15">
        <f t="shared" si="47"/>
        <v>45229</v>
      </c>
      <c r="AF97" s="23">
        <f t="shared" si="47"/>
        <v>0</v>
      </c>
      <c r="AG97" s="15">
        <f t="shared" si="47"/>
        <v>0</v>
      </c>
      <c r="AH97" s="15">
        <f t="shared" si="47"/>
        <v>0</v>
      </c>
    </row>
    <row r="98" spans="1:34" s="7" customFormat="1">
      <c r="A98" s="9" t="s">
        <v>7</v>
      </c>
      <c r="B98" s="23">
        <f t="shared" si="30"/>
        <v>140534.46000000002</v>
      </c>
      <c r="C98" s="15">
        <f t="shared" si="31"/>
        <v>5126</v>
      </c>
      <c r="D98" s="15">
        <f t="shared" si="32"/>
        <v>5112.2</v>
      </c>
      <c r="E98" s="23">
        <f>E99+E100+E101</f>
        <v>0</v>
      </c>
      <c r="F98" s="15">
        <f>F99+F100+F101</f>
        <v>0</v>
      </c>
      <c r="G98" s="15">
        <f>G99+G100+G101</f>
        <v>0</v>
      </c>
      <c r="H98" s="23">
        <f t="shared" ref="H98:P98" si="48">H99+H100+H101</f>
        <v>0</v>
      </c>
      <c r="I98" s="15">
        <f t="shared" si="48"/>
        <v>0</v>
      </c>
      <c r="J98" s="15">
        <f t="shared" si="48"/>
        <v>0</v>
      </c>
      <c r="K98" s="23">
        <f t="shared" si="48"/>
        <v>0</v>
      </c>
      <c r="L98" s="15">
        <f t="shared" si="48"/>
        <v>0</v>
      </c>
      <c r="M98" s="15">
        <f t="shared" si="48"/>
        <v>0</v>
      </c>
      <c r="N98" s="23">
        <f t="shared" si="48"/>
        <v>0</v>
      </c>
      <c r="O98" s="15">
        <f t="shared" si="48"/>
        <v>0</v>
      </c>
      <c r="P98" s="15">
        <f t="shared" si="48"/>
        <v>0</v>
      </c>
      <c r="Q98" s="23">
        <f>Q99+Q100+Q101</f>
        <v>35225</v>
      </c>
      <c r="R98" s="15">
        <f>R99+R100+R101</f>
        <v>0</v>
      </c>
      <c r="S98" s="15">
        <f>S99+S100+S101</f>
        <v>0</v>
      </c>
      <c r="T98" s="23">
        <v>105309.46</v>
      </c>
      <c r="U98" s="15">
        <v>5126</v>
      </c>
      <c r="V98" s="15">
        <v>5112.2</v>
      </c>
      <c r="W98" s="52">
        <f>W99+W100+W101</f>
        <v>0</v>
      </c>
      <c r="X98" s="49">
        <f>X99+X100+X101</f>
        <v>0</v>
      </c>
      <c r="Y98" s="49">
        <f>Y99+Y100+Y101</f>
        <v>0</v>
      </c>
      <c r="Z98" s="23">
        <f t="shared" ref="Z98:AH98" si="49">Z99+Z100+Z101</f>
        <v>0</v>
      </c>
      <c r="AA98" s="15">
        <f t="shared" si="49"/>
        <v>0</v>
      </c>
      <c r="AB98" s="15">
        <f t="shared" si="49"/>
        <v>0</v>
      </c>
      <c r="AC98" s="23">
        <f t="shared" si="49"/>
        <v>0</v>
      </c>
      <c r="AD98" s="15">
        <f t="shared" si="49"/>
        <v>0</v>
      </c>
      <c r="AE98" s="15">
        <f t="shared" si="49"/>
        <v>0</v>
      </c>
      <c r="AF98" s="23">
        <f t="shared" si="49"/>
        <v>0</v>
      </c>
      <c r="AG98" s="15">
        <f t="shared" si="49"/>
        <v>0</v>
      </c>
      <c r="AH98" s="15">
        <f t="shared" si="49"/>
        <v>0</v>
      </c>
    </row>
    <row r="99" spans="1:34">
      <c r="A99" s="10" t="s">
        <v>39</v>
      </c>
      <c r="B99" s="23">
        <f t="shared" si="30"/>
        <v>0</v>
      </c>
      <c r="C99" s="15">
        <f t="shared" si="31"/>
        <v>0</v>
      </c>
      <c r="D99" s="15">
        <f t="shared" si="32"/>
        <v>0</v>
      </c>
      <c r="E99" s="25">
        <v>0</v>
      </c>
      <c r="F99" s="26">
        <v>0</v>
      </c>
      <c r="G99" s="26">
        <v>0</v>
      </c>
      <c r="H99" s="25">
        <v>0</v>
      </c>
      <c r="I99" s="26">
        <v>0</v>
      </c>
      <c r="J99" s="26">
        <v>0</v>
      </c>
      <c r="K99" s="25">
        <v>0</v>
      </c>
      <c r="L99" s="26">
        <v>0</v>
      </c>
      <c r="M99" s="26">
        <v>0</v>
      </c>
      <c r="N99" s="25">
        <v>0</v>
      </c>
      <c r="O99" s="26">
        <v>0</v>
      </c>
      <c r="P99" s="26">
        <v>0</v>
      </c>
      <c r="Q99" s="25">
        <v>0</v>
      </c>
      <c r="R99" s="26">
        <v>0</v>
      </c>
      <c r="S99" s="26">
        <v>0</v>
      </c>
      <c r="T99" s="25">
        <v>0</v>
      </c>
      <c r="U99" s="26">
        <v>0</v>
      </c>
      <c r="V99" s="26">
        <v>0</v>
      </c>
      <c r="W99" s="53">
        <v>0</v>
      </c>
      <c r="X99" s="50">
        <v>0</v>
      </c>
      <c r="Y99" s="50">
        <v>0</v>
      </c>
      <c r="Z99" s="25">
        <v>0</v>
      </c>
      <c r="AA99" s="26">
        <v>0</v>
      </c>
      <c r="AB99" s="26">
        <v>0</v>
      </c>
      <c r="AC99" s="25">
        <v>0</v>
      </c>
      <c r="AD99" s="26">
        <v>0</v>
      </c>
      <c r="AE99" s="26">
        <v>0</v>
      </c>
      <c r="AF99" s="25">
        <v>0</v>
      </c>
      <c r="AG99" s="26">
        <v>0</v>
      </c>
      <c r="AH99" s="26">
        <v>0</v>
      </c>
    </row>
    <row r="100" spans="1:34">
      <c r="A100" s="10" t="s">
        <v>41</v>
      </c>
      <c r="B100" s="23">
        <f t="shared" si="30"/>
        <v>0</v>
      </c>
      <c r="C100" s="15">
        <f t="shared" si="31"/>
        <v>0</v>
      </c>
      <c r="D100" s="15">
        <f t="shared" si="32"/>
        <v>0</v>
      </c>
      <c r="E100" s="25">
        <v>0</v>
      </c>
      <c r="F100" s="26">
        <v>0</v>
      </c>
      <c r="G100" s="26">
        <v>0</v>
      </c>
      <c r="H100" s="25">
        <v>0</v>
      </c>
      <c r="I100" s="26">
        <v>0</v>
      </c>
      <c r="J100" s="26">
        <v>0</v>
      </c>
      <c r="K100" s="25">
        <v>0</v>
      </c>
      <c r="L100" s="26">
        <v>0</v>
      </c>
      <c r="M100" s="26">
        <v>0</v>
      </c>
      <c r="N100" s="25">
        <v>0</v>
      </c>
      <c r="O100" s="26">
        <v>0</v>
      </c>
      <c r="P100" s="26">
        <v>0</v>
      </c>
      <c r="Q100" s="25">
        <v>0</v>
      </c>
      <c r="R100" s="26">
        <v>0</v>
      </c>
      <c r="S100" s="26">
        <v>0</v>
      </c>
      <c r="T100" s="25">
        <v>0</v>
      </c>
      <c r="U100" s="26">
        <v>0</v>
      </c>
      <c r="V100" s="26">
        <v>0</v>
      </c>
      <c r="W100" s="53">
        <v>0</v>
      </c>
      <c r="X100" s="50">
        <v>0</v>
      </c>
      <c r="Y100" s="50">
        <v>0</v>
      </c>
      <c r="Z100" s="25">
        <v>0</v>
      </c>
      <c r="AA100" s="26">
        <v>0</v>
      </c>
      <c r="AB100" s="26">
        <v>0</v>
      </c>
      <c r="AC100" s="25">
        <v>0</v>
      </c>
      <c r="AD100" s="26">
        <v>0</v>
      </c>
      <c r="AE100" s="26">
        <v>0</v>
      </c>
      <c r="AF100" s="25">
        <v>0</v>
      </c>
      <c r="AG100" s="26">
        <v>0</v>
      </c>
      <c r="AH100" s="26">
        <v>0</v>
      </c>
    </row>
    <row r="101" spans="1:34">
      <c r="A101" s="10" t="s">
        <v>9</v>
      </c>
      <c r="B101" s="23">
        <f t="shared" si="30"/>
        <v>140534.46000000002</v>
      </c>
      <c r="C101" s="15">
        <f t="shared" si="31"/>
        <v>5126</v>
      </c>
      <c r="D101" s="15">
        <f t="shared" si="32"/>
        <v>5112.2</v>
      </c>
      <c r="E101" s="25">
        <v>0</v>
      </c>
      <c r="F101" s="26">
        <v>0</v>
      </c>
      <c r="G101" s="26">
        <v>0</v>
      </c>
      <c r="H101" s="25">
        <v>0</v>
      </c>
      <c r="I101" s="26">
        <v>0</v>
      </c>
      <c r="J101" s="26">
        <v>0</v>
      </c>
      <c r="K101" s="25">
        <v>0</v>
      </c>
      <c r="L101" s="26">
        <v>0</v>
      </c>
      <c r="M101" s="26">
        <v>0</v>
      </c>
      <c r="N101" s="25">
        <v>0</v>
      </c>
      <c r="O101" s="26">
        <v>0</v>
      </c>
      <c r="P101" s="26">
        <v>0</v>
      </c>
      <c r="Q101" s="25">
        <f>30000+5225</f>
        <v>35225</v>
      </c>
      <c r="R101" s="26">
        <v>0</v>
      </c>
      <c r="S101" s="26">
        <v>0</v>
      </c>
      <c r="T101" s="25">
        <v>105309.46</v>
      </c>
      <c r="U101" s="26">
        <v>5126</v>
      </c>
      <c r="V101" s="26">
        <v>5112.2</v>
      </c>
      <c r="W101" s="53">
        <v>0</v>
      </c>
      <c r="X101" s="50">
        <v>0</v>
      </c>
      <c r="Y101" s="50">
        <v>0</v>
      </c>
      <c r="Z101" s="25">
        <v>0</v>
      </c>
      <c r="AA101" s="26">
        <v>0</v>
      </c>
      <c r="AB101" s="26">
        <v>0</v>
      </c>
      <c r="AC101" s="25">
        <v>0</v>
      </c>
      <c r="AD101" s="26">
        <v>0</v>
      </c>
      <c r="AE101" s="26">
        <v>0</v>
      </c>
      <c r="AF101" s="25">
        <v>0</v>
      </c>
      <c r="AG101" s="26">
        <v>0</v>
      </c>
      <c r="AH101" s="26">
        <v>0</v>
      </c>
    </row>
    <row r="102" spans="1:34" s="7" customFormat="1">
      <c r="A102" s="11" t="s">
        <v>38</v>
      </c>
      <c r="B102" s="23">
        <f t="shared" si="30"/>
        <v>0</v>
      </c>
      <c r="C102" s="15">
        <f t="shared" si="31"/>
        <v>0</v>
      </c>
      <c r="D102" s="15">
        <f t="shared" si="32"/>
        <v>0</v>
      </c>
      <c r="E102" s="23">
        <f>E103</f>
        <v>0</v>
      </c>
      <c r="F102" s="15">
        <f>F103</f>
        <v>0</v>
      </c>
      <c r="G102" s="15">
        <f>G103</f>
        <v>0</v>
      </c>
      <c r="H102" s="23">
        <f t="shared" ref="H102:P102" si="50">H103</f>
        <v>0</v>
      </c>
      <c r="I102" s="15">
        <f t="shared" si="50"/>
        <v>0</v>
      </c>
      <c r="J102" s="15">
        <f t="shared" si="50"/>
        <v>0</v>
      </c>
      <c r="K102" s="23">
        <f t="shared" si="50"/>
        <v>0</v>
      </c>
      <c r="L102" s="15">
        <f t="shared" si="50"/>
        <v>0</v>
      </c>
      <c r="M102" s="15">
        <f t="shared" si="50"/>
        <v>0</v>
      </c>
      <c r="N102" s="23">
        <f t="shared" si="50"/>
        <v>0</v>
      </c>
      <c r="O102" s="15">
        <f t="shared" si="50"/>
        <v>0</v>
      </c>
      <c r="P102" s="15">
        <f t="shared" si="50"/>
        <v>0</v>
      </c>
      <c r="Q102" s="23">
        <f>Q103</f>
        <v>0</v>
      </c>
      <c r="R102" s="15">
        <f>R103</f>
        <v>0</v>
      </c>
      <c r="S102" s="15">
        <f>S103</f>
        <v>0</v>
      </c>
      <c r="T102" s="23">
        <v>0</v>
      </c>
      <c r="U102" s="15">
        <v>0</v>
      </c>
      <c r="V102" s="15">
        <v>0</v>
      </c>
      <c r="W102" s="52">
        <f>W103</f>
        <v>0</v>
      </c>
      <c r="X102" s="49">
        <f>X103</f>
        <v>0</v>
      </c>
      <c r="Y102" s="49">
        <f>Y103</f>
        <v>0</v>
      </c>
      <c r="Z102" s="23">
        <f t="shared" ref="Z102:AH102" si="51">Z103</f>
        <v>0</v>
      </c>
      <c r="AA102" s="15">
        <f t="shared" si="51"/>
        <v>0</v>
      </c>
      <c r="AB102" s="15">
        <f t="shared" si="51"/>
        <v>0</v>
      </c>
      <c r="AC102" s="23">
        <f t="shared" si="51"/>
        <v>0</v>
      </c>
      <c r="AD102" s="15">
        <f t="shared" si="51"/>
        <v>0</v>
      </c>
      <c r="AE102" s="15">
        <f t="shared" si="51"/>
        <v>0</v>
      </c>
      <c r="AF102" s="23">
        <f t="shared" si="51"/>
        <v>0</v>
      </c>
      <c r="AG102" s="15">
        <f t="shared" si="51"/>
        <v>0</v>
      </c>
      <c r="AH102" s="15">
        <f t="shared" si="51"/>
        <v>0</v>
      </c>
    </row>
    <row r="103" spans="1:34">
      <c r="A103" s="10" t="s">
        <v>66</v>
      </c>
      <c r="B103" s="23">
        <f t="shared" si="30"/>
        <v>0</v>
      </c>
      <c r="C103" s="15">
        <f t="shared" si="31"/>
        <v>0</v>
      </c>
      <c r="D103" s="15">
        <f t="shared" si="32"/>
        <v>0</v>
      </c>
      <c r="E103" s="25">
        <v>0</v>
      </c>
      <c r="F103" s="26">
        <v>0</v>
      </c>
      <c r="G103" s="26">
        <v>0</v>
      </c>
      <c r="H103" s="25">
        <v>0</v>
      </c>
      <c r="I103" s="26">
        <v>0</v>
      </c>
      <c r="J103" s="26">
        <v>0</v>
      </c>
      <c r="K103" s="25">
        <v>0</v>
      </c>
      <c r="L103" s="26">
        <v>0</v>
      </c>
      <c r="M103" s="26">
        <v>0</v>
      </c>
      <c r="N103" s="25">
        <v>0</v>
      </c>
      <c r="O103" s="26">
        <v>0</v>
      </c>
      <c r="P103" s="26">
        <v>0</v>
      </c>
      <c r="Q103" s="25">
        <v>0</v>
      </c>
      <c r="R103" s="26">
        <v>0</v>
      </c>
      <c r="S103" s="26">
        <v>0</v>
      </c>
      <c r="T103" s="25">
        <v>0</v>
      </c>
      <c r="U103" s="26">
        <v>0</v>
      </c>
      <c r="V103" s="26">
        <v>0</v>
      </c>
      <c r="W103" s="53">
        <v>0</v>
      </c>
      <c r="X103" s="50">
        <v>0</v>
      </c>
      <c r="Y103" s="50">
        <v>0</v>
      </c>
      <c r="Z103" s="25">
        <v>0</v>
      </c>
      <c r="AA103" s="26">
        <v>0</v>
      </c>
      <c r="AB103" s="26">
        <v>0</v>
      </c>
      <c r="AC103" s="25">
        <v>0</v>
      </c>
      <c r="AD103" s="26">
        <v>0</v>
      </c>
      <c r="AE103" s="26">
        <v>0</v>
      </c>
      <c r="AF103" s="25">
        <v>0</v>
      </c>
      <c r="AG103" s="26">
        <v>0</v>
      </c>
      <c r="AH103" s="26">
        <v>0</v>
      </c>
    </row>
    <row r="104" spans="1:34" s="7" customFormat="1">
      <c r="A104" s="9" t="s">
        <v>10</v>
      </c>
      <c r="B104" s="23">
        <f t="shared" si="30"/>
        <v>10049879.869999999</v>
      </c>
      <c r="C104" s="15">
        <f t="shared" si="31"/>
        <v>5601590.29</v>
      </c>
      <c r="D104" s="15">
        <f t="shared" si="32"/>
        <v>177889.87999999998</v>
      </c>
      <c r="E104" s="23">
        <f>SUM(E105:E119)</f>
        <v>0</v>
      </c>
      <c r="F104" s="15">
        <f>SUM(F105:F119)</f>
        <v>0</v>
      </c>
      <c r="G104" s="15">
        <f>SUM(G105:G119)</f>
        <v>0</v>
      </c>
      <c r="H104" s="23">
        <f t="shared" ref="H104:P104" si="52">SUM(H105:H119)</f>
        <v>0</v>
      </c>
      <c r="I104" s="15">
        <f t="shared" si="52"/>
        <v>0</v>
      </c>
      <c r="J104" s="15">
        <f t="shared" si="52"/>
        <v>0</v>
      </c>
      <c r="K104" s="23">
        <f t="shared" si="52"/>
        <v>0</v>
      </c>
      <c r="L104" s="15">
        <f t="shared" si="52"/>
        <v>0</v>
      </c>
      <c r="M104" s="15">
        <f t="shared" si="52"/>
        <v>0</v>
      </c>
      <c r="N104" s="23">
        <f t="shared" si="52"/>
        <v>0</v>
      </c>
      <c r="O104" s="15">
        <f t="shared" si="52"/>
        <v>0</v>
      </c>
      <c r="P104" s="15">
        <f t="shared" si="52"/>
        <v>0</v>
      </c>
      <c r="Q104" s="23">
        <f>SUM(Q105:Q119)</f>
        <v>594136.48</v>
      </c>
      <c r="R104" s="15">
        <f>SUM(R105:R119)</f>
        <v>697400</v>
      </c>
      <c r="S104" s="15">
        <f>SUM(S105:S119)</f>
        <v>57040</v>
      </c>
      <c r="T104" s="23">
        <v>9202189.7699999996</v>
      </c>
      <c r="U104" s="15">
        <f>U105+U106+U107+U108+U109+U110+U111+U112+U115+U119</f>
        <v>4618090.29</v>
      </c>
      <c r="V104" s="15">
        <v>113243.48</v>
      </c>
      <c r="W104" s="52">
        <f>SUM(W105:W119)</f>
        <v>0</v>
      </c>
      <c r="X104" s="49">
        <f>SUM(X105:X119)</f>
        <v>0</v>
      </c>
      <c r="Y104" s="49">
        <f>SUM(Y105:Y119)</f>
        <v>0</v>
      </c>
      <c r="Z104" s="23">
        <f t="shared" ref="Z104:AH104" si="53">SUM(Z105:Z119)</f>
        <v>183424.36</v>
      </c>
      <c r="AA104" s="15">
        <f t="shared" si="53"/>
        <v>190800</v>
      </c>
      <c r="AB104" s="15">
        <f t="shared" si="53"/>
        <v>7606.4</v>
      </c>
      <c r="AC104" s="23">
        <f t="shared" si="53"/>
        <v>70129.259999999995</v>
      </c>
      <c r="AD104" s="15">
        <f t="shared" si="53"/>
        <v>95300</v>
      </c>
      <c r="AE104" s="15">
        <f t="shared" si="53"/>
        <v>0</v>
      </c>
      <c r="AF104" s="23">
        <f t="shared" si="53"/>
        <v>0</v>
      </c>
      <c r="AG104" s="15">
        <f t="shared" si="53"/>
        <v>0</v>
      </c>
      <c r="AH104" s="15">
        <f t="shared" si="53"/>
        <v>0</v>
      </c>
    </row>
    <row r="105" spans="1:34" s="7" customFormat="1" ht="18.75" customHeight="1">
      <c r="A105" s="10" t="s">
        <v>56</v>
      </c>
      <c r="B105" s="23">
        <f t="shared" si="30"/>
        <v>5587381.9199999999</v>
      </c>
      <c r="C105" s="15">
        <f t="shared" si="31"/>
        <v>1914500</v>
      </c>
      <c r="D105" s="15">
        <f t="shared" si="32"/>
        <v>85690</v>
      </c>
      <c r="E105" s="25">
        <v>0</v>
      </c>
      <c r="F105" s="26">
        <v>0</v>
      </c>
      <c r="G105" s="26">
        <v>0</v>
      </c>
      <c r="H105" s="25">
        <v>0</v>
      </c>
      <c r="I105" s="26">
        <v>0</v>
      </c>
      <c r="J105" s="26">
        <v>0</v>
      </c>
      <c r="K105" s="25">
        <v>0</v>
      </c>
      <c r="L105" s="26">
        <v>0</v>
      </c>
      <c r="M105" s="26">
        <v>0</v>
      </c>
      <c r="N105" s="25">
        <v>0</v>
      </c>
      <c r="O105" s="26">
        <v>0</v>
      </c>
      <c r="P105" s="26">
        <v>0</v>
      </c>
      <c r="Q105" s="25">
        <v>328270</v>
      </c>
      <c r="R105" s="26">
        <v>387500</v>
      </c>
      <c r="S105" s="26">
        <v>42490</v>
      </c>
      <c r="T105" s="25">
        <v>5133399.92</v>
      </c>
      <c r="U105" s="26">
        <f>4395000-3000000</f>
        <v>1395000</v>
      </c>
      <c r="V105" s="26">
        <v>43200</v>
      </c>
      <c r="W105" s="53">
        <v>0</v>
      </c>
      <c r="X105" s="50">
        <v>0</v>
      </c>
      <c r="Y105" s="50">
        <v>0</v>
      </c>
      <c r="Z105" s="25">
        <v>125712</v>
      </c>
      <c r="AA105" s="26">
        <v>132000</v>
      </c>
      <c r="AB105" s="26">
        <v>0</v>
      </c>
      <c r="AC105" s="25">
        <v>0</v>
      </c>
      <c r="AD105" s="26">
        <v>0</v>
      </c>
      <c r="AE105" s="26">
        <v>0</v>
      </c>
      <c r="AF105" s="25">
        <v>0</v>
      </c>
      <c r="AG105" s="26">
        <v>0</v>
      </c>
      <c r="AH105" s="26">
        <v>0</v>
      </c>
    </row>
    <row r="106" spans="1:34" s="7" customFormat="1">
      <c r="A106" s="10" t="s">
        <v>57</v>
      </c>
      <c r="B106" s="23">
        <f t="shared" si="30"/>
        <v>497945.04</v>
      </c>
      <c r="C106" s="15">
        <f t="shared" si="31"/>
        <v>594500</v>
      </c>
      <c r="D106" s="15">
        <f t="shared" si="32"/>
        <v>3550</v>
      </c>
      <c r="E106" s="25">
        <v>0</v>
      </c>
      <c r="F106" s="26">
        <v>0</v>
      </c>
      <c r="G106" s="26">
        <v>0</v>
      </c>
      <c r="H106" s="25">
        <v>0</v>
      </c>
      <c r="I106" s="26">
        <v>0</v>
      </c>
      <c r="J106" s="26">
        <v>0</v>
      </c>
      <c r="K106" s="25">
        <v>0</v>
      </c>
      <c r="L106" s="26">
        <v>0</v>
      </c>
      <c r="M106" s="26">
        <v>0</v>
      </c>
      <c r="N106" s="25">
        <v>0</v>
      </c>
      <c r="O106" s="26">
        <v>0</v>
      </c>
      <c r="P106" s="26">
        <v>0</v>
      </c>
      <c r="Q106" s="25">
        <v>68025.039999999994</v>
      </c>
      <c r="R106" s="26">
        <v>107300</v>
      </c>
      <c r="S106" s="26">
        <v>3550</v>
      </c>
      <c r="T106" s="25">
        <v>412000</v>
      </c>
      <c r="U106" s="26">
        <v>474100</v>
      </c>
      <c r="V106" s="26">
        <v>0</v>
      </c>
      <c r="W106" s="53">
        <v>0</v>
      </c>
      <c r="X106" s="50">
        <v>0</v>
      </c>
      <c r="Y106" s="50">
        <v>0</v>
      </c>
      <c r="Z106" s="25">
        <v>17920</v>
      </c>
      <c r="AA106" s="26">
        <v>13100</v>
      </c>
      <c r="AB106" s="26">
        <v>0</v>
      </c>
      <c r="AC106" s="25">
        <v>0</v>
      </c>
      <c r="AD106" s="26">
        <v>0</v>
      </c>
      <c r="AE106" s="26">
        <v>0</v>
      </c>
      <c r="AF106" s="25">
        <v>0</v>
      </c>
      <c r="AG106" s="26">
        <v>0</v>
      </c>
      <c r="AH106" s="26">
        <v>0</v>
      </c>
    </row>
    <row r="107" spans="1:34">
      <c r="A107" s="10" t="s">
        <v>11</v>
      </c>
      <c r="B107" s="23">
        <f t="shared" si="30"/>
        <v>640085.82000000007</v>
      </c>
      <c r="C107" s="15">
        <f t="shared" si="31"/>
        <v>74000</v>
      </c>
      <c r="D107" s="15">
        <f t="shared" si="32"/>
        <v>7606.4</v>
      </c>
      <c r="E107" s="25">
        <v>0</v>
      </c>
      <c r="F107" s="26">
        <v>0</v>
      </c>
      <c r="G107" s="26">
        <v>0</v>
      </c>
      <c r="H107" s="25">
        <v>0</v>
      </c>
      <c r="I107" s="26">
        <v>0</v>
      </c>
      <c r="J107" s="26">
        <v>0</v>
      </c>
      <c r="K107" s="25">
        <v>0</v>
      </c>
      <c r="L107" s="26">
        <v>0</v>
      </c>
      <c r="M107" s="26">
        <v>0</v>
      </c>
      <c r="N107" s="25">
        <v>0</v>
      </c>
      <c r="O107" s="26">
        <v>0</v>
      </c>
      <c r="P107" s="26">
        <v>0</v>
      </c>
      <c r="Q107" s="25">
        <v>10279.31</v>
      </c>
      <c r="R107" s="26">
        <v>24300</v>
      </c>
      <c r="S107" s="26">
        <v>0</v>
      </c>
      <c r="T107" s="25">
        <v>586284.89</v>
      </c>
      <c r="U107" s="26">
        <v>0</v>
      </c>
      <c r="V107" s="26">
        <v>0</v>
      </c>
      <c r="W107" s="53">
        <v>0</v>
      </c>
      <c r="X107" s="50">
        <v>0</v>
      </c>
      <c r="Y107" s="50">
        <v>0</v>
      </c>
      <c r="Z107" s="25">
        <v>39792.36</v>
      </c>
      <c r="AA107" s="26">
        <v>45700</v>
      </c>
      <c r="AB107" s="26">
        <v>7606.4</v>
      </c>
      <c r="AC107" s="25">
        <v>3729.26</v>
      </c>
      <c r="AD107" s="26">
        <v>4000</v>
      </c>
      <c r="AE107" s="26">
        <v>0</v>
      </c>
      <c r="AF107" s="25">
        <v>0</v>
      </c>
      <c r="AG107" s="26">
        <v>0</v>
      </c>
      <c r="AH107" s="26">
        <v>0</v>
      </c>
    </row>
    <row r="108" spans="1:34">
      <c r="A108" s="10" t="s">
        <v>43</v>
      </c>
      <c r="B108" s="23">
        <f t="shared" si="30"/>
        <v>0</v>
      </c>
      <c r="C108" s="15">
        <f t="shared" si="31"/>
        <v>0</v>
      </c>
      <c r="D108" s="15">
        <f t="shared" si="32"/>
        <v>0</v>
      </c>
      <c r="E108" s="25">
        <v>0</v>
      </c>
      <c r="F108" s="26">
        <v>0</v>
      </c>
      <c r="G108" s="26">
        <v>0</v>
      </c>
      <c r="H108" s="25">
        <v>0</v>
      </c>
      <c r="I108" s="26">
        <v>0</v>
      </c>
      <c r="J108" s="26">
        <v>0</v>
      </c>
      <c r="K108" s="25">
        <v>0</v>
      </c>
      <c r="L108" s="26">
        <v>0</v>
      </c>
      <c r="M108" s="26">
        <v>0</v>
      </c>
      <c r="N108" s="25">
        <v>0</v>
      </c>
      <c r="O108" s="26">
        <v>0</v>
      </c>
      <c r="P108" s="26">
        <v>0</v>
      </c>
      <c r="Q108" s="25">
        <v>0</v>
      </c>
      <c r="R108" s="26">
        <v>0</v>
      </c>
      <c r="S108" s="26">
        <v>0</v>
      </c>
      <c r="T108" s="25">
        <v>0</v>
      </c>
      <c r="U108" s="26">
        <v>0</v>
      </c>
      <c r="V108" s="26">
        <v>0</v>
      </c>
      <c r="W108" s="53">
        <v>0</v>
      </c>
      <c r="X108" s="50">
        <v>0</v>
      </c>
      <c r="Y108" s="50">
        <v>0</v>
      </c>
      <c r="Z108" s="25">
        <v>0</v>
      </c>
      <c r="AA108" s="26">
        <v>0</v>
      </c>
      <c r="AB108" s="26">
        <v>0</v>
      </c>
      <c r="AC108" s="25">
        <v>0</v>
      </c>
      <c r="AD108" s="26">
        <v>0</v>
      </c>
      <c r="AE108" s="26">
        <v>0</v>
      </c>
      <c r="AF108" s="25">
        <v>0</v>
      </c>
      <c r="AG108" s="26">
        <v>0</v>
      </c>
      <c r="AH108" s="26">
        <v>0</v>
      </c>
    </row>
    <row r="109" spans="1:34">
      <c r="A109" s="10" t="s">
        <v>25</v>
      </c>
      <c r="B109" s="23">
        <f t="shared" si="30"/>
        <v>0</v>
      </c>
      <c r="C109" s="15">
        <f t="shared" si="31"/>
        <v>0</v>
      </c>
      <c r="D109" s="15">
        <f t="shared" si="32"/>
        <v>0</v>
      </c>
      <c r="E109" s="25">
        <v>0</v>
      </c>
      <c r="F109" s="26">
        <v>0</v>
      </c>
      <c r="G109" s="26">
        <v>0</v>
      </c>
      <c r="H109" s="25">
        <v>0</v>
      </c>
      <c r="I109" s="26">
        <v>0</v>
      </c>
      <c r="J109" s="26">
        <v>0</v>
      </c>
      <c r="K109" s="25">
        <v>0</v>
      </c>
      <c r="L109" s="26">
        <v>0</v>
      </c>
      <c r="M109" s="26">
        <v>0</v>
      </c>
      <c r="N109" s="25">
        <v>0</v>
      </c>
      <c r="O109" s="26">
        <v>0</v>
      </c>
      <c r="P109" s="26">
        <v>0</v>
      </c>
      <c r="Q109" s="25">
        <v>0</v>
      </c>
      <c r="R109" s="26">
        <v>0</v>
      </c>
      <c r="S109" s="26">
        <v>0</v>
      </c>
      <c r="T109" s="25">
        <v>0</v>
      </c>
      <c r="U109" s="26">
        <v>0</v>
      </c>
      <c r="V109" s="26">
        <v>0</v>
      </c>
      <c r="W109" s="53">
        <v>0</v>
      </c>
      <c r="X109" s="50">
        <v>0</v>
      </c>
      <c r="Y109" s="50">
        <v>0</v>
      </c>
      <c r="Z109" s="25">
        <v>0</v>
      </c>
      <c r="AA109" s="26">
        <v>0</v>
      </c>
      <c r="AB109" s="26">
        <v>0</v>
      </c>
      <c r="AC109" s="25">
        <v>0</v>
      </c>
      <c r="AD109" s="26">
        <v>0</v>
      </c>
      <c r="AE109" s="26">
        <v>0</v>
      </c>
      <c r="AF109" s="25">
        <v>0</v>
      </c>
      <c r="AG109" s="26">
        <v>0</v>
      </c>
      <c r="AH109" s="26">
        <v>0</v>
      </c>
    </row>
    <row r="110" spans="1:34" ht="31.5">
      <c r="A110" s="12" t="s">
        <v>12</v>
      </c>
      <c r="B110" s="23">
        <f t="shared" si="30"/>
        <v>1603989.22</v>
      </c>
      <c r="C110" s="15">
        <f t="shared" si="31"/>
        <v>864400</v>
      </c>
      <c r="D110" s="15">
        <f t="shared" si="32"/>
        <v>6750</v>
      </c>
      <c r="E110" s="25">
        <v>0</v>
      </c>
      <c r="F110" s="26">
        <v>0</v>
      </c>
      <c r="G110" s="26">
        <v>0</v>
      </c>
      <c r="H110" s="25">
        <v>0</v>
      </c>
      <c r="I110" s="26">
        <v>0</v>
      </c>
      <c r="J110" s="26">
        <v>0</v>
      </c>
      <c r="K110" s="25">
        <v>0</v>
      </c>
      <c r="L110" s="26">
        <v>0</v>
      </c>
      <c r="M110" s="26">
        <v>0</v>
      </c>
      <c r="N110" s="25">
        <v>0</v>
      </c>
      <c r="O110" s="26">
        <v>0</v>
      </c>
      <c r="P110" s="26">
        <v>0</v>
      </c>
      <c r="Q110" s="25">
        <v>45900</v>
      </c>
      <c r="R110" s="26">
        <v>47500</v>
      </c>
      <c r="S110" s="26">
        <v>6750</v>
      </c>
      <c r="T110" s="25">
        <v>1558089.22</v>
      </c>
      <c r="U110" s="26">
        <f>816900</f>
        <v>816900</v>
      </c>
      <c r="V110" s="26">
        <v>0</v>
      </c>
      <c r="W110" s="53">
        <v>0</v>
      </c>
      <c r="X110" s="50">
        <v>0</v>
      </c>
      <c r="Y110" s="50">
        <v>0</v>
      </c>
      <c r="Z110" s="25">
        <v>0</v>
      </c>
      <c r="AA110" s="26">
        <v>0</v>
      </c>
      <c r="AB110" s="26">
        <v>0</v>
      </c>
      <c r="AC110" s="25">
        <v>0</v>
      </c>
      <c r="AD110" s="26">
        <v>0</v>
      </c>
      <c r="AE110" s="26">
        <v>0</v>
      </c>
      <c r="AF110" s="25">
        <v>0</v>
      </c>
      <c r="AG110" s="26">
        <v>0</v>
      </c>
      <c r="AH110" s="26">
        <v>0</v>
      </c>
    </row>
    <row r="111" spans="1:34">
      <c r="A111" s="12" t="s">
        <v>13</v>
      </c>
      <c r="B111" s="23">
        <f t="shared" si="30"/>
        <v>1373499.15</v>
      </c>
      <c r="C111" s="15">
        <f t="shared" si="31"/>
        <v>1128100</v>
      </c>
      <c r="D111" s="15">
        <f t="shared" si="32"/>
        <v>0</v>
      </c>
      <c r="E111" s="25">
        <v>0</v>
      </c>
      <c r="F111" s="26">
        <v>0</v>
      </c>
      <c r="G111" s="26">
        <v>0</v>
      </c>
      <c r="H111" s="25">
        <v>0</v>
      </c>
      <c r="I111" s="26">
        <v>0</v>
      </c>
      <c r="J111" s="26">
        <v>0</v>
      </c>
      <c r="K111" s="25">
        <v>0</v>
      </c>
      <c r="L111" s="26">
        <v>0</v>
      </c>
      <c r="M111" s="26">
        <v>0</v>
      </c>
      <c r="N111" s="25">
        <v>0</v>
      </c>
      <c r="O111" s="26">
        <v>0</v>
      </c>
      <c r="P111" s="26">
        <v>0</v>
      </c>
      <c r="Q111" s="25">
        <v>0</v>
      </c>
      <c r="R111" s="26">
        <v>0</v>
      </c>
      <c r="S111" s="26">
        <v>0</v>
      </c>
      <c r="T111" s="25">
        <v>1373499.15</v>
      </c>
      <c r="U111" s="26">
        <f>1192200-64100</f>
        <v>1128100</v>
      </c>
      <c r="V111" s="26">
        <v>0</v>
      </c>
      <c r="W111" s="53">
        <v>0</v>
      </c>
      <c r="X111" s="50">
        <v>0</v>
      </c>
      <c r="Y111" s="50">
        <v>0</v>
      </c>
      <c r="Z111" s="25">
        <v>0</v>
      </c>
      <c r="AA111" s="26">
        <v>0</v>
      </c>
      <c r="AB111" s="26">
        <v>0</v>
      </c>
      <c r="AC111" s="25">
        <v>0</v>
      </c>
      <c r="AD111" s="26">
        <v>0</v>
      </c>
      <c r="AE111" s="26">
        <v>0</v>
      </c>
      <c r="AF111" s="25">
        <v>0</v>
      </c>
      <c r="AG111" s="26">
        <v>0</v>
      </c>
      <c r="AH111" s="26">
        <v>0</v>
      </c>
    </row>
    <row r="112" spans="1:34">
      <c r="A112" s="12" t="s">
        <v>14</v>
      </c>
      <c r="B112" s="23">
        <f t="shared" si="30"/>
        <v>147480</v>
      </c>
      <c r="C112" s="15">
        <f t="shared" si="31"/>
        <v>141050</v>
      </c>
      <c r="D112" s="15">
        <f t="shared" si="32"/>
        <v>8350</v>
      </c>
      <c r="E112" s="25">
        <v>0</v>
      </c>
      <c r="F112" s="26">
        <v>0</v>
      </c>
      <c r="G112" s="26">
        <v>0</v>
      </c>
      <c r="H112" s="25">
        <v>0</v>
      </c>
      <c r="I112" s="26">
        <v>0</v>
      </c>
      <c r="J112" s="26">
        <v>0</v>
      </c>
      <c r="K112" s="25">
        <v>0</v>
      </c>
      <c r="L112" s="26">
        <v>0</v>
      </c>
      <c r="M112" s="26">
        <v>0</v>
      </c>
      <c r="N112" s="25">
        <v>0</v>
      </c>
      <c r="O112" s="26">
        <v>0</v>
      </c>
      <c r="P112" s="26">
        <v>0</v>
      </c>
      <c r="Q112" s="25">
        <v>39530</v>
      </c>
      <c r="R112" s="26">
        <v>43200</v>
      </c>
      <c r="S112" s="26">
        <v>2500</v>
      </c>
      <c r="T112" s="25">
        <v>41550</v>
      </c>
      <c r="U112" s="26">
        <v>6550</v>
      </c>
      <c r="V112" s="26">
        <v>5850</v>
      </c>
      <c r="W112" s="53">
        <v>0</v>
      </c>
      <c r="X112" s="50">
        <v>0</v>
      </c>
      <c r="Y112" s="50">
        <v>0</v>
      </c>
      <c r="Z112" s="25">
        <v>0</v>
      </c>
      <c r="AA112" s="26">
        <v>0</v>
      </c>
      <c r="AB112" s="26">
        <v>0</v>
      </c>
      <c r="AC112" s="25">
        <v>66400</v>
      </c>
      <c r="AD112" s="26">
        <v>91300</v>
      </c>
      <c r="AE112" s="26">
        <v>0</v>
      </c>
      <c r="AF112" s="25">
        <v>0</v>
      </c>
      <c r="AG112" s="26">
        <v>0</v>
      </c>
      <c r="AH112" s="26">
        <v>0</v>
      </c>
    </row>
    <row r="113" spans="1:34">
      <c r="A113" s="12" t="s">
        <v>45</v>
      </c>
      <c r="B113" s="23">
        <f t="shared" si="30"/>
        <v>21577.62</v>
      </c>
      <c r="C113" s="15">
        <f t="shared" si="31"/>
        <v>9000</v>
      </c>
      <c r="D113" s="15">
        <f t="shared" si="32"/>
        <v>1750</v>
      </c>
      <c r="E113" s="25">
        <v>0</v>
      </c>
      <c r="F113" s="26">
        <v>0</v>
      </c>
      <c r="G113" s="26">
        <v>0</v>
      </c>
      <c r="H113" s="25">
        <v>0</v>
      </c>
      <c r="I113" s="26">
        <v>0</v>
      </c>
      <c r="J113" s="26">
        <v>0</v>
      </c>
      <c r="K113" s="25">
        <v>0</v>
      </c>
      <c r="L113" s="26">
        <v>0</v>
      </c>
      <c r="M113" s="26">
        <v>0</v>
      </c>
      <c r="N113" s="25">
        <v>0</v>
      </c>
      <c r="O113" s="26">
        <v>0</v>
      </c>
      <c r="P113" s="26">
        <v>0</v>
      </c>
      <c r="Q113" s="25">
        <v>21577.62</v>
      </c>
      <c r="R113" s="26">
        <v>9000</v>
      </c>
      <c r="S113" s="26">
        <v>1750</v>
      </c>
      <c r="T113" s="25">
        <v>0</v>
      </c>
      <c r="U113" s="26">
        <v>0</v>
      </c>
      <c r="V113" s="26">
        <v>0</v>
      </c>
      <c r="W113" s="53">
        <v>0</v>
      </c>
      <c r="X113" s="50">
        <v>0</v>
      </c>
      <c r="Y113" s="50">
        <v>0</v>
      </c>
      <c r="Z113" s="25">
        <v>0</v>
      </c>
      <c r="AA113" s="26">
        <v>0</v>
      </c>
      <c r="AB113" s="26">
        <v>0</v>
      </c>
      <c r="AC113" s="25">
        <v>0</v>
      </c>
      <c r="AD113" s="26">
        <v>0</v>
      </c>
      <c r="AE113" s="26">
        <v>0</v>
      </c>
      <c r="AF113" s="25">
        <v>0</v>
      </c>
      <c r="AG113" s="26">
        <v>0</v>
      </c>
      <c r="AH113" s="26">
        <v>0</v>
      </c>
    </row>
    <row r="114" spans="1:34">
      <c r="A114" s="12" t="s">
        <v>15</v>
      </c>
      <c r="B114" s="23">
        <f t="shared" si="30"/>
        <v>0</v>
      </c>
      <c r="C114" s="15">
        <f t="shared" si="31"/>
        <v>3000</v>
      </c>
      <c r="D114" s="15">
        <f t="shared" si="32"/>
        <v>0</v>
      </c>
      <c r="E114" s="25">
        <v>0</v>
      </c>
      <c r="F114" s="26">
        <v>0</v>
      </c>
      <c r="G114" s="26">
        <v>0</v>
      </c>
      <c r="H114" s="25">
        <v>0</v>
      </c>
      <c r="I114" s="26">
        <v>0</v>
      </c>
      <c r="J114" s="26">
        <v>0</v>
      </c>
      <c r="K114" s="25">
        <v>0</v>
      </c>
      <c r="L114" s="26">
        <v>0</v>
      </c>
      <c r="M114" s="26">
        <v>0</v>
      </c>
      <c r="N114" s="25">
        <v>0</v>
      </c>
      <c r="O114" s="26">
        <v>0</v>
      </c>
      <c r="P114" s="26">
        <v>0</v>
      </c>
      <c r="Q114" s="25">
        <v>0</v>
      </c>
      <c r="R114" s="26">
        <v>3000</v>
      </c>
      <c r="S114" s="26">
        <v>0</v>
      </c>
      <c r="T114" s="25">
        <v>0</v>
      </c>
      <c r="U114" s="26">
        <v>0</v>
      </c>
      <c r="V114" s="26">
        <v>0</v>
      </c>
      <c r="W114" s="53">
        <v>0</v>
      </c>
      <c r="X114" s="50">
        <v>0</v>
      </c>
      <c r="Y114" s="50">
        <v>0</v>
      </c>
      <c r="Z114" s="25">
        <v>0</v>
      </c>
      <c r="AA114" s="26">
        <v>0</v>
      </c>
      <c r="AB114" s="26">
        <v>0</v>
      </c>
      <c r="AC114" s="25">
        <v>0</v>
      </c>
      <c r="AD114" s="26">
        <v>0</v>
      </c>
      <c r="AE114" s="26">
        <v>0</v>
      </c>
      <c r="AF114" s="25">
        <v>0</v>
      </c>
      <c r="AG114" s="26">
        <v>0</v>
      </c>
      <c r="AH114" s="26">
        <v>0</v>
      </c>
    </row>
    <row r="115" spans="1:34">
      <c r="A115" s="12" t="s">
        <v>16</v>
      </c>
      <c r="B115" s="23">
        <f t="shared" si="30"/>
        <v>58710</v>
      </c>
      <c r="C115" s="15">
        <f t="shared" si="31"/>
        <v>72600</v>
      </c>
      <c r="D115" s="15">
        <f t="shared" si="32"/>
        <v>0</v>
      </c>
      <c r="E115" s="25">
        <v>0</v>
      </c>
      <c r="F115" s="26">
        <v>0</v>
      </c>
      <c r="G115" s="26">
        <v>0</v>
      </c>
      <c r="H115" s="25">
        <v>0</v>
      </c>
      <c r="I115" s="26">
        <v>0</v>
      </c>
      <c r="J115" s="26">
        <v>0</v>
      </c>
      <c r="K115" s="25">
        <v>0</v>
      </c>
      <c r="L115" s="26">
        <v>0</v>
      </c>
      <c r="M115" s="26">
        <v>0</v>
      </c>
      <c r="N115" s="25">
        <v>0</v>
      </c>
      <c r="O115" s="26">
        <v>0</v>
      </c>
      <c r="P115" s="26">
        <v>0</v>
      </c>
      <c r="Q115" s="25">
        <v>0</v>
      </c>
      <c r="R115" s="26">
        <v>1400</v>
      </c>
      <c r="S115" s="26">
        <v>0</v>
      </c>
      <c r="T115" s="25">
        <v>58710</v>
      </c>
      <c r="U115" s="26">
        <v>71200</v>
      </c>
      <c r="V115" s="26">
        <v>0</v>
      </c>
      <c r="W115" s="53">
        <v>0</v>
      </c>
      <c r="X115" s="50">
        <v>0</v>
      </c>
      <c r="Y115" s="50">
        <v>0</v>
      </c>
      <c r="Z115" s="25">
        <v>0</v>
      </c>
      <c r="AA115" s="26">
        <v>0</v>
      </c>
      <c r="AB115" s="26">
        <v>0</v>
      </c>
      <c r="AC115" s="25">
        <v>0</v>
      </c>
      <c r="AD115" s="26">
        <v>0</v>
      </c>
      <c r="AE115" s="26">
        <v>0</v>
      </c>
      <c r="AF115" s="25">
        <v>0</v>
      </c>
      <c r="AG115" s="26">
        <v>0</v>
      </c>
      <c r="AH115" s="26">
        <v>0</v>
      </c>
    </row>
    <row r="116" spans="1:34">
      <c r="A116" s="12" t="s">
        <v>4</v>
      </c>
      <c r="B116" s="23">
        <f t="shared" si="30"/>
        <v>22287.78</v>
      </c>
      <c r="C116" s="15">
        <f t="shared" si="31"/>
        <v>0</v>
      </c>
      <c r="D116" s="15">
        <f t="shared" si="32"/>
        <v>0</v>
      </c>
      <c r="E116" s="25">
        <v>0</v>
      </c>
      <c r="F116" s="26">
        <v>0</v>
      </c>
      <c r="G116" s="26">
        <v>0</v>
      </c>
      <c r="H116" s="25">
        <v>0</v>
      </c>
      <c r="I116" s="26">
        <v>0</v>
      </c>
      <c r="J116" s="26">
        <v>0</v>
      </c>
      <c r="K116" s="25">
        <v>0</v>
      </c>
      <c r="L116" s="26">
        <v>0</v>
      </c>
      <c r="M116" s="26">
        <v>0</v>
      </c>
      <c r="N116" s="25">
        <v>0</v>
      </c>
      <c r="O116" s="26">
        <v>0</v>
      </c>
      <c r="P116" s="26">
        <v>0</v>
      </c>
      <c r="Q116" s="25">
        <v>22287.78</v>
      </c>
      <c r="R116" s="26">
        <v>0</v>
      </c>
      <c r="S116" s="26">
        <v>0</v>
      </c>
      <c r="T116" s="25">
        <v>0</v>
      </c>
      <c r="U116" s="26">
        <v>0</v>
      </c>
      <c r="V116" s="26">
        <v>0</v>
      </c>
      <c r="W116" s="53">
        <v>0</v>
      </c>
      <c r="X116" s="50">
        <v>0</v>
      </c>
      <c r="Y116" s="50">
        <v>0</v>
      </c>
      <c r="Z116" s="25">
        <v>0</v>
      </c>
      <c r="AA116" s="26">
        <v>0</v>
      </c>
      <c r="AB116" s="26">
        <v>0</v>
      </c>
      <c r="AC116" s="25">
        <v>0</v>
      </c>
      <c r="AD116" s="26">
        <v>0</v>
      </c>
      <c r="AE116" s="26">
        <v>0</v>
      </c>
      <c r="AF116" s="25">
        <v>0</v>
      </c>
      <c r="AG116" s="26">
        <v>0</v>
      </c>
      <c r="AH116" s="26">
        <v>0</v>
      </c>
    </row>
    <row r="117" spans="1:34">
      <c r="A117" s="13" t="s">
        <v>61</v>
      </c>
      <c r="B117" s="23">
        <f t="shared" si="30"/>
        <v>0</v>
      </c>
      <c r="C117" s="15">
        <f t="shared" si="31"/>
        <v>0</v>
      </c>
      <c r="D117" s="15">
        <f t="shared" si="32"/>
        <v>0</v>
      </c>
      <c r="E117" s="25">
        <v>0</v>
      </c>
      <c r="F117" s="26">
        <v>0</v>
      </c>
      <c r="G117" s="26">
        <v>0</v>
      </c>
      <c r="H117" s="25">
        <v>0</v>
      </c>
      <c r="I117" s="26">
        <v>0</v>
      </c>
      <c r="J117" s="26">
        <v>0</v>
      </c>
      <c r="K117" s="25">
        <v>0</v>
      </c>
      <c r="L117" s="26">
        <v>0</v>
      </c>
      <c r="M117" s="26">
        <v>0</v>
      </c>
      <c r="N117" s="25">
        <v>0</v>
      </c>
      <c r="O117" s="26">
        <v>0</v>
      </c>
      <c r="P117" s="26">
        <v>0</v>
      </c>
      <c r="Q117" s="25">
        <v>0</v>
      </c>
      <c r="R117" s="26">
        <v>0</v>
      </c>
      <c r="S117" s="26">
        <v>0</v>
      </c>
      <c r="T117" s="25">
        <v>0</v>
      </c>
      <c r="U117" s="26">
        <v>0</v>
      </c>
      <c r="V117" s="26">
        <v>0</v>
      </c>
      <c r="W117" s="53">
        <v>0</v>
      </c>
      <c r="X117" s="50">
        <v>0</v>
      </c>
      <c r="Y117" s="50">
        <v>0</v>
      </c>
      <c r="Z117" s="25">
        <v>0</v>
      </c>
      <c r="AA117" s="26">
        <v>0</v>
      </c>
      <c r="AB117" s="26">
        <v>0</v>
      </c>
      <c r="AC117" s="25">
        <v>0</v>
      </c>
      <c r="AD117" s="26">
        <v>0</v>
      </c>
      <c r="AE117" s="26">
        <v>0</v>
      </c>
      <c r="AF117" s="25">
        <v>0</v>
      </c>
      <c r="AG117" s="26">
        <v>0</v>
      </c>
      <c r="AH117" s="26">
        <v>0</v>
      </c>
    </row>
    <row r="118" spans="1:34">
      <c r="A118" s="12" t="s">
        <v>63</v>
      </c>
      <c r="B118" s="23">
        <f t="shared" si="30"/>
        <v>0</v>
      </c>
      <c r="C118" s="15">
        <f t="shared" si="31"/>
        <v>0</v>
      </c>
      <c r="D118" s="15">
        <f t="shared" si="32"/>
        <v>0</v>
      </c>
      <c r="E118" s="25">
        <v>0</v>
      </c>
      <c r="F118" s="26">
        <v>0</v>
      </c>
      <c r="G118" s="26">
        <v>0</v>
      </c>
      <c r="H118" s="25">
        <v>0</v>
      </c>
      <c r="I118" s="26">
        <v>0</v>
      </c>
      <c r="J118" s="26">
        <v>0</v>
      </c>
      <c r="K118" s="25">
        <v>0</v>
      </c>
      <c r="L118" s="26">
        <v>0</v>
      </c>
      <c r="M118" s="26">
        <v>0</v>
      </c>
      <c r="N118" s="25">
        <v>0</v>
      </c>
      <c r="O118" s="26">
        <v>0</v>
      </c>
      <c r="P118" s="26">
        <v>0</v>
      </c>
      <c r="Q118" s="25">
        <v>0</v>
      </c>
      <c r="R118" s="26">
        <v>0</v>
      </c>
      <c r="S118" s="26">
        <v>0</v>
      </c>
      <c r="T118" s="25">
        <v>0</v>
      </c>
      <c r="U118" s="26">
        <v>0</v>
      </c>
      <c r="V118" s="26">
        <v>0</v>
      </c>
      <c r="W118" s="53">
        <v>0</v>
      </c>
      <c r="X118" s="50">
        <v>0</v>
      </c>
      <c r="Y118" s="50">
        <v>0</v>
      </c>
      <c r="Z118" s="25">
        <v>0</v>
      </c>
      <c r="AA118" s="26">
        <v>0</v>
      </c>
      <c r="AB118" s="26">
        <v>0</v>
      </c>
      <c r="AC118" s="25">
        <v>0</v>
      </c>
      <c r="AD118" s="26">
        <v>0</v>
      </c>
      <c r="AE118" s="26">
        <v>0</v>
      </c>
      <c r="AF118" s="25">
        <v>0</v>
      </c>
      <c r="AG118" s="26">
        <v>0</v>
      </c>
      <c r="AH118" s="26">
        <v>0</v>
      </c>
    </row>
    <row r="119" spans="1:34">
      <c r="A119" s="13" t="s">
        <v>3</v>
      </c>
      <c r="B119" s="23">
        <f t="shared" si="30"/>
        <v>96923.32</v>
      </c>
      <c r="C119" s="15">
        <f t="shared" si="31"/>
        <v>800440.29</v>
      </c>
      <c r="D119" s="15">
        <f t="shared" si="32"/>
        <v>64193.479999999996</v>
      </c>
      <c r="E119" s="25">
        <v>0</v>
      </c>
      <c r="F119" s="26">
        <v>0</v>
      </c>
      <c r="G119" s="26">
        <v>0</v>
      </c>
      <c r="H119" s="25">
        <v>0</v>
      </c>
      <c r="I119" s="26">
        <v>0</v>
      </c>
      <c r="J119" s="26">
        <v>0</v>
      </c>
      <c r="K119" s="25">
        <v>0</v>
      </c>
      <c r="L119" s="26">
        <v>0</v>
      </c>
      <c r="M119" s="26">
        <v>0</v>
      </c>
      <c r="N119" s="25">
        <v>0</v>
      </c>
      <c r="O119" s="26">
        <v>0</v>
      </c>
      <c r="P119" s="26">
        <v>0</v>
      </c>
      <c r="Q119" s="25">
        <v>58266.73</v>
      </c>
      <c r="R119" s="26">
        <v>74200</v>
      </c>
      <c r="S119" s="26">
        <v>0</v>
      </c>
      <c r="T119" s="25">
        <v>38656.589999999997</v>
      </c>
      <c r="U119" s="26">
        <f>1226240.29-500000</f>
        <v>726240.29</v>
      </c>
      <c r="V119" s="26">
        <v>64193.479999999996</v>
      </c>
      <c r="W119" s="53">
        <v>0</v>
      </c>
      <c r="X119" s="50">
        <v>0</v>
      </c>
      <c r="Y119" s="50">
        <v>0</v>
      </c>
      <c r="Z119" s="25">
        <v>0</v>
      </c>
      <c r="AA119" s="26">
        <v>0</v>
      </c>
      <c r="AB119" s="26">
        <v>0</v>
      </c>
      <c r="AC119" s="25">
        <v>0</v>
      </c>
      <c r="AD119" s="26">
        <v>0</v>
      </c>
      <c r="AE119" s="26">
        <v>0</v>
      </c>
      <c r="AF119" s="25">
        <v>0</v>
      </c>
      <c r="AG119" s="26">
        <v>0</v>
      </c>
      <c r="AH119" s="26">
        <v>0</v>
      </c>
    </row>
    <row r="120" spans="1:34" s="7" customFormat="1" ht="31.5">
      <c r="A120" s="9" t="s">
        <v>17</v>
      </c>
      <c r="B120" s="23">
        <f t="shared" si="30"/>
        <v>20667864.32</v>
      </c>
      <c r="C120" s="15">
        <f t="shared" si="31"/>
        <v>14930769.949999999</v>
      </c>
      <c r="D120" s="15">
        <f t="shared" si="32"/>
        <v>332966</v>
      </c>
      <c r="E120" s="23">
        <f>SUM(E121:E151)</f>
        <v>0</v>
      </c>
      <c r="F120" s="15">
        <f>SUM(F121:F151)</f>
        <v>0</v>
      </c>
      <c r="G120" s="15">
        <f>SUM(G121:G151)</f>
        <v>0</v>
      </c>
      <c r="H120" s="23">
        <f t="shared" ref="H120:P120" si="54">SUM(H121:H151)</f>
        <v>0</v>
      </c>
      <c r="I120" s="15">
        <f t="shared" si="54"/>
        <v>0</v>
      </c>
      <c r="J120" s="15">
        <f t="shared" si="54"/>
        <v>0</v>
      </c>
      <c r="K120" s="23">
        <f t="shared" si="54"/>
        <v>0</v>
      </c>
      <c r="L120" s="15">
        <f t="shared" si="54"/>
        <v>0</v>
      </c>
      <c r="M120" s="15">
        <f t="shared" si="54"/>
        <v>0</v>
      </c>
      <c r="N120" s="23">
        <f t="shared" si="54"/>
        <v>0</v>
      </c>
      <c r="O120" s="15">
        <f t="shared" si="54"/>
        <v>0</v>
      </c>
      <c r="P120" s="15">
        <f t="shared" si="54"/>
        <v>0</v>
      </c>
      <c r="Q120" s="23">
        <f>SUM(Q121:Q151)</f>
        <v>1813448.54</v>
      </c>
      <c r="R120" s="15">
        <f>SUM(R121:R151)</f>
        <v>781000</v>
      </c>
      <c r="S120" s="15">
        <f>SUM(S121:S151)</f>
        <v>72114</v>
      </c>
      <c r="T120" s="23">
        <v>18645805.780000001</v>
      </c>
      <c r="U120" s="15">
        <f>SUM(U121:U151)</f>
        <v>13865369.949999999</v>
      </c>
      <c r="V120" s="15">
        <v>231152</v>
      </c>
      <c r="W120" s="52">
        <f>SUM(W121:W151)</f>
        <v>0</v>
      </c>
      <c r="X120" s="49">
        <f>SUM(X121:X151)</f>
        <v>0</v>
      </c>
      <c r="Y120" s="49">
        <f>SUM(Y121:Y151)</f>
        <v>0</v>
      </c>
      <c r="Z120" s="23">
        <f t="shared" ref="Z120:AH120" si="55">SUM(Z121:Z151)</f>
        <v>96780</v>
      </c>
      <c r="AA120" s="15">
        <f t="shared" si="55"/>
        <v>132000</v>
      </c>
      <c r="AB120" s="15">
        <f t="shared" si="55"/>
        <v>0</v>
      </c>
      <c r="AC120" s="23">
        <f t="shared" si="55"/>
        <v>111830</v>
      </c>
      <c r="AD120" s="15">
        <f t="shared" si="55"/>
        <v>152400</v>
      </c>
      <c r="AE120" s="15">
        <f t="shared" si="55"/>
        <v>29700</v>
      </c>
      <c r="AF120" s="23">
        <f t="shared" si="55"/>
        <v>0</v>
      </c>
      <c r="AG120" s="15">
        <f t="shared" si="55"/>
        <v>0</v>
      </c>
      <c r="AH120" s="15">
        <f t="shared" si="55"/>
        <v>0</v>
      </c>
    </row>
    <row r="121" spans="1:34" s="7" customFormat="1" ht="17.25" customHeight="1">
      <c r="A121" s="12" t="s">
        <v>8</v>
      </c>
      <c r="B121" s="23">
        <f t="shared" si="30"/>
        <v>0</v>
      </c>
      <c r="C121" s="15">
        <f t="shared" si="31"/>
        <v>0</v>
      </c>
      <c r="D121" s="15">
        <f t="shared" si="32"/>
        <v>0</v>
      </c>
      <c r="E121" s="25">
        <v>0</v>
      </c>
      <c r="F121" s="26">
        <v>0</v>
      </c>
      <c r="G121" s="26">
        <v>0</v>
      </c>
      <c r="H121" s="25">
        <v>0</v>
      </c>
      <c r="I121" s="26">
        <v>0</v>
      </c>
      <c r="J121" s="26">
        <v>0</v>
      </c>
      <c r="K121" s="25">
        <v>0</v>
      </c>
      <c r="L121" s="26">
        <v>0</v>
      </c>
      <c r="M121" s="26">
        <v>0</v>
      </c>
      <c r="N121" s="25">
        <v>0</v>
      </c>
      <c r="O121" s="26">
        <v>0</v>
      </c>
      <c r="P121" s="26">
        <v>0</v>
      </c>
      <c r="Q121" s="25">
        <v>0</v>
      </c>
      <c r="R121" s="26">
        <v>0</v>
      </c>
      <c r="S121" s="26">
        <v>0</v>
      </c>
      <c r="T121" s="25">
        <v>0</v>
      </c>
      <c r="U121" s="26">
        <v>0</v>
      </c>
      <c r="V121" s="26">
        <v>0</v>
      </c>
      <c r="W121" s="53">
        <v>0</v>
      </c>
      <c r="X121" s="50">
        <v>0</v>
      </c>
      <c r="Y121" s="50">
        <v>0</v>
      </c>
      <c r="Z121" s="25">
        <v>0</v>
      </c>
      <c r="AA121" s="26">
        <v>0</v>
      </c>
      <c r="AB121" s="26">
        <v>0</v>
      </c>
      <c r="AC121" s="25">
        <v>0</v>
      </c>
      <c r="AD121" s="26">
        <v>0</v>
      </c>
      <c r="AE121" s="26">
        <v>0</v>
      </c>
      <c r="AF121" s="25">
        <v>0</v>
      </c>
      <c r="AG121" s="26">
        <v>0</v>
      </c>
      <c r="AH121" s="26">
        <v>0</v>
      </c>
    </row>
    <row r="122" spans="1:34" s="7" customFormat="1">
      <c r="A122" s="12" t="s">
        <v>57</v>
      </c>
      <c r="B122" s="23">
        <f t="shared" si="30"/>
        <v>7683355.8899999997</v>
      </c>
      <c r="C122" s="15">
        <f t="shared" si="31"/>
        <v>8804100</v>
      </c>
      <c r="D122" s="15">
        <f t="shared" si="32"/>
        <v>0</v>
      </c>
      <c r="E122" s="25">
        <v>0</v>
      </c>
      <c r="F122" s="26">
        <v>0</v>
      </c>
      <c r="G122" s="26">
        <v>0</v>
      </c>
      <c r="H122" s="25">
        <v>0</v>
      </c>
      <c r="I122" s="26">
        <v>0</v>
      </c>
      <c r="J122" s="26">
        <v>0</v>
      </c>
      <c r="K122" s="25">
        <v>0</v>
      </c>
      <c r="L122" s="26">
        <v>0</v>
      </c>
      <c r="M122" s="26">
        <v>0</v>
      </c>
      <c r="N122" s="25">
        <v>0</v>
      </c>
      <c r="O122" s="26">
        <v>0</v>
      </c>
      <c r="P122" s="26">
        <v>0</v>
      </c>
      <c r="Q122" s="25">
        <v>179854.35</v>
      </c>
      <c r="R122" s="26">
        <v>196300</v>
      </c>
      <c r="S122" s="26">
        <v>0</v>
      </c>
      <c r="T122" s="25">
        <v>7406721.54</v>
      </c>
      <c r="U122" s="26">
        <f>8475800</f>
        <v>8475800</v>
      </c>
      <c r="V122" s="26">
        <v>0</v>
      </c>
      <c r="W122" s="53">
        <v>0</v>
      </c>
      <c r="X122" s="50">
        <v>0</v>
      </c>
      <c r="Y122" s="50">
        <v>0</v>
      </c>
      <c r="Z122" s="25">
        <v>96780</v>
      </c>
      <c r="AA122" s="26">
        <v>132000</v>
      </c>
      <c r="AB122" s="26">
        <v>0</v>
      </c>
      <c r="AC122" s="25">
        <v>0</v>
      </c>
      <c r="AD122" s="26">
        <v>0</v>
      </c>
      <c r="AE122" s="26">
        <v>0</v>
      </c>
      <c r="AF122" s="25">
        <v>0</v>
      </c>
      <c r="AG122" s="26">
        <v>0</v>
      </c>
      <c r="AH122" s="26">
        <v>0</v>
      </c>
    </row>
    <row r="123" spans="1:34">
      <c r="A123" s="12" t="s">
        <v>18</v>
      </c>
      <c r="B123" s="23">
        <f t="shared" si="30"/>
        <v>576</v>
      </c>
      <c r="C123" s="15">
        <f t="shared" si="31"/>
        <v>8000</v>
      </c>
      <c r="D123" s="15">
        <f t="shared" si="32"/>
        <v>0</v>
      </c>
      <c r="E123" s="25">
        <v>0</v>
      </c>
      <c r="F123" s="26">
        <v>0</v>
      </c>
      <c r="G123" s="26">
        <v>0</v>
      </c>
      <c r="H123" s="25">
        <v>0</v>
      </c>
      <c r="I123" s="26">
        <v>0</v>
      </c>
      <c r="J123" s="26">
        <v>0</v>
      </c>
      <c r="K123" s="25">
        <v>0</v>
      </c>
      <c r="L123" s="26">
        <v>0</v>
      </c>
      <c r="M123" s="26">
        <v>0</v>
      </c>
      <c r="N123" s="25">
        <v>0</v>
      </c>
      <c r="O123" s="26">
        <v>0</v>
      </c>
      <c r="P123" s="26">
        <v>0</v>
      </c>
      <c r="Q123" s="25">
        <v>576</v>
      </c>
      <c r="R123" s="26">
        <v>8000</v>
      </c>
      <c r="S123" s="26">
        <v>0</v>
      </c>
      <c r="T123" s="25">
        <v>0</v>
      </c>
      <c r="U123" s="26">
        <v>0</v>
      </c>
      <c r="V123" s="26">
        <v>0</v>
      </c>
      <c r="W123" s="53">
        <v>0</v>
      </c>
      <c r="X123" s="50">
        <v>0</v>
      </c>
      <c r="Y123" s="50">
        <v>0</v>
      </c>
      <c r="Z123" s="25">
        <v>0</v>
      </c>
      <c r="AA123" s="26">
        <v>0</v>
      </c>
      <c r="AB123" s="26">
        <v>0</v>
      </c>
      <c r="AC123" s="25">
        <v>0</v>
      </c>
      <c r="AD123" s="26">
        <v>0</v>
      </c>
      <c r="AE123" s="26">
        <v>0</v>
      </c>
      <c r="AF123" s="25">
        <v>0</v>
      </c>
      <c r="AG123" s="26">
        <v>0</v>
      </c>
      <c r="AH123" s="26">
        <v>0</v>
      </c>
    </row>
    <row r="124" spans="1:34">
      <c r="A124" s="12" t="s">
        <v>36</v>
      </c>
      <c r="B124" s="23">
        <f t="shared" si="30"/>
        <v>637650</v>
      </c>
      <c r="C124" s="15">
        <f t="shared" si="31"/>
        <v>18000</v>
      </c>
      <c r="D124" s="15">
        <f t="shared" si="32"/>
        <v>0</v>
      </c>
      <c r="E124" s="25">
        <v>0</v>
      </c>
      <c r="F124" s="26">
        <v>0</v>
      </c>
      <c r="G124" s="26">
        <v>0</v>
      </c>
      <c r="H124" s="25">
        <v>0</v>
      </c>
      <c r="I124" s="26">
        <v>0</v>
      </c>
      <c r="J124" s="26">
        <v>0</v>
      </c>
      <c r="K124" s="25">
        <v>0</v>
      </c>
      <c r="L124" s="26">
        <v>0</v>
      </c>
      <c r="M124" s="26">
        <v>0</v>
      </c>
      <c r="N124" s="25">
        <v>0</v>
      </c>
      <c r="O124" s="26">
        <v>0</v>
      </c>
      <c r="P124" s="26">
        <v>0</v>
      </c>
      <c r="Q124" s="25">
        <v>37050</v>
      </c>
      <c r="R124" s="26">
        <v>18000</v>
      </c>
      <c r="S124" s="26">
        <v>0</v>
      </c>
      <c r="T124" s="25">
        <v>600600</v>
      </c>
      <c r="U124" s="26">
        <v>0</v>
      </c>
      <c r="V124" s="26">
        <v>0</v>
      </c>
      <c r="W124" s="53">
        <v>0</v>
      </c>
      <c r="X124" s="50">
        <v>0</v>
      </c>
      <c r="Y124" s="50">
        <v>0</v>
      </c>
      <c r="Z124" s="25">
        <v>0</v>
      </c>
      <c r="AA124" s="26">
        <v>0</v>
      </c>
      <c r="AB124" s="26">
        <v>0</v>
      </c>
      <c r="AC124" s="25">
        <v>0</v>
      </c>
      <c r="AD124" s="26">
        <v>0</v>
      </c>
      <c r="AE124" s="26">
        <v>0</v>
      </c>
      <c r="AF124" s="25">
        <v>0</v>
      </c>
      <c r="AG124" s="26">
        <v>0</v>
      </c>
      <c r="AH124" s="26">
        <v>0</v>
      </c>
    </row>
    <row r="125" spans="1:34">
      <c r="A125" s="12" t="s">
        <v>37</v>
      </c>
      <c r="B125" s="23">
        <f t="shared" si="30"/>
        <v>956378.68</v>
      </c>
      <c r="C125" s="15">
        <f t="shared" si="31"/>
        <v>610300</v>
      </c>
      <c r="D125" s="15">
        <f t="shared" si="32"/>
        <v>98000</v>
      </c>
      <c r="E125" s="25">
        <v>0</v>
      </c>
      <c r="F125" s="26">
        <v>0</v>
      </c>
      <c r="G125" s="26">
        <v>0</v>
      </c>
      <c r="H125" s="25">
        <v>0</v>
      </c>
      <c r="I125" s="26">
        <v>0</v>
      </c>
      <c r="J125" s="26">
        <v>0</v>
      </c>
      <c r="K125" s="25">
        <v>0</v>
      </c>
      <c r="L125" s="26">
        <v>0</v>
      </c>
      <c r="M125" s="26">
        <v>0</v>
      </c>
      <c r="N125" s="25">
        <v>0</v>
      </c>
      <c r="O125" s="26">
        <v>0</v>
      </c>
      <c r="P125" s="26">
        <v>0</v>
      </c>
      <c r="Q125" s="25">
        <v>241338</v>
      </c>
      <c r="R125" s="26">
        <v>211800</v>
      </c>
      <c r="S125" s="26">
        <v>68300</v>
      </c>
      <c r="T125" s="25">
        <v>667380.68000000005</v>
      </c>
      <c r="U125" s="26">
        <f>1020900-674700</f>
        <v>346200</v>
      </c>
      <c r="V125" s="26">
        <v>0</v>
      </c>
      <c r="W125" s="53">
        <v>0</v>
      </c>
      <c r="X125" s="50">
        <v>0</v>
      </c>
      <c r="Y125" s="50">
        <v>0</v>
      </c>
      <c r="Z125" s="25">
        <v>0</v>
      </c>
      <c r="AA125" s="26">
        <v>0</v>
      </c>
      <c r="AB125" s="26">
        <v>0</v>
      </c>
      <c r="AC125" s="25">
        <v>47660</v>
      </c>
      <c r="AD125" s="26">
        <v>52300</v>
      </c>
      <c r="AE125" s="26">
        <v>29700</v>
      </c>
      <c r="AF125" s="25">
        <v>0</v>
      </c>
      <c r="AG125" s="26">
        <v>0</v>
      </c>
      <c r="AH125" s="26">
        <v>0</v>
      </c>
    </row>
    <row r="126" spans="1:34">
      <c r="A126" s="12" t="s">
        <v>21</v>
      </c>
      <c r="B126" s="23">
        <f t="shared" si="30"/>
        <v>134642.03</v>
      </c>
      <c r="C126" s="15">
        <f t="shared" si="31"/>
        <v>1200</v>
      </c>
      <c r="D126" s="15">
        <f t="shared" si="32"/>
        <v>0</v>
      </c>
      <c r="E126" s="25">
        <v>0</v>
      </c>
      <c r="F126" s="26">
        <v>0</v>
      </c>
      <c r="G126" s="26">
        <v>0</v>
      </c>
      <c r="H126" s="25">
        <v>0</v>
      </c>
      <c r="I126" s="26">
        <v>0</v>
      </c>
      <c r="J126" s="26">
        <v>0</v>
      </c>
      <c r="K126" s="25">
        <v>0</v>
      </c>
      <c r="L126" s="26">
        <v>0</v>
      </c>
      <c r="M126" s="26">
        <v>0</v>
      </c>
      <c r="N126" s="25">
        <v>0</v>
      </c>
      <c r="O126" s="26">
        <v>0</v>
      </c>
      <c r="P126" s="26">
        <v>0</v>
      </c>
      <c r="Q126" s="25">
        <v>134642.03</v>
      </c>
      <c r="R126" s="26">
        <v>1200</v>
      </c>
      <c r="S126" s="26">
        <v>0</v>
      </c>
      <c r="T126" s="25">
        <v>0</v>
      </c>
      <c r="U126" s="26">
        <v>0</v>
      </c>
      <c r="V126" s="26">
        <v>0</v>
      </c>
      <c r="W126" s="53">
        <v>0</v>
      </c>
      <c r="X126" s="50">
        <v>0</v>
      </c>
      <c r="Y126" s="50">
        <v>0</v>
      </c>
      <c r="Z126" s="25">
        <v>0</v>
      </c>
      <c r="AA126" s="26">
        <v>0</v>
      </c>
      <c r="AB126" s="26">
        <v>0</v>
      </c>
      <c r="AC126" s="25">
        <v>0</v>
      </c>
      <c r="AD126" s="26">
        <v>0</v>
      </c>
      <c r="AE126" s="26">
        <v>0</v>
      </c>
      <c r="AF126" s="25">
        <v>0</v>
      </c>
      <c r="AG126" s="26">
        <v>0</v>
      </c>
      <c r="AH126" s="26">
        <v>0</v>
      </c>
    </row>
    <row r="127" spans="1:34">
      <c r="A127" s="12" t="s">
        <v>22</v>
      </c>
      <c r="B127" s="23">
        <f t="shared" si="30"/>
        <v>0</v>
      </c>
      <c r="C127" s="15">
        <f t="shared" si="31"/>
        <v>0</v>
      </c>
      <c r="D127" s="15">
        <f t="shared" si="32"/>
        <v>0</v>
      </c>
      <c r="E127" s="25">
        <v>0</v>
      </c>
      <c r="F127" s="26">
        <v>0</v>
      </c>
      <c r="G127" s="26">
        <v>0</v>
      </c>
      <c r="H127" s="25">
        <v>0</v>
      </c>
      <c r="I127" s="26">
        <v>0</v>
      </c>
      <c r="J127" s="26">
        <v>0</v>
      </c>
      <c r="K127" s="25">
        <v>0</v>
      </c>
      <c r="L127" s="26">
        <v>0</v>
      </c>
      <c r="M127" s="26">
        <v>0</v>
      </c>
      <c r="N127" s="25">
        <v>0</v>
      </c>
      <c r="O127" s="26">
        <v>0</v>
      </c>
      <c r="P127" s="26">
        <v>0</v>
      </c>
      <c r="Q127" s="25">
        <v>0</v>
      </c>
      <c r="R127" s="26">
        <v>0</v>
      </c>
      <c r="S127" s="26">
        <v>0</v>
      </c>
      <c r="T127" s="25">
        <v>0</v>
      </c>
      <c r="U127" s="26">
        <v>0</v>
      </c>
      <c r="V127" s="26">
        <v>0</v>
      </c>
      <c r="W127" s="53">
        <v>0</v>
      </c>
      <c r="X127" s="50">
        <v>0</v>
      </c>
      <c r="Y127" s="50">
        <v>0</v>
      </c>
      <c r="Z127" s="25">
        <v>0</v>
      </c>
      <c r="AA127" s="26">
        <v>0</v>
      </c>
      <c r="AB127" s="26">
        <v>0</v>
      </c>
      <c r="AC127" s="25">
        <v>0</v>
      </c>
      <c r="AD127" s="26">
        <v>0</v>
      </c>
      <c r="AE127" s="26">
        <v>0</v>
      </c>
      <c r="AF127" s="25">
        <v>0</v>
      </c>
      <c r="AG127" s="26">
        <v>0</v>
      </c>
      <c r="AH127" s="26">
        <v>0</v>
      </c>
    </row>
    <row r="128" spans="1:34">
      <c r="A128" s="12" t="s">
        <v>42</v>
      </c>
      <c r="B128" s="23">
        <f t="shared" si="30"/>
        <v>1627503</v>
      </c>
      <c r="C128" s="15">
        <f t="shared" si="31"/>
        <v>328656.37</v>
      </c>
      <c r="D128" s="15">
        <f t="shared" si="32"/>
        <v>0</v>
      </c>
      <c r="E128" s="25">
        <v>0</v>
      </c>
      <c r="F128" s="26">
        <v>0</v>
      </c>
      <c r="G128" s="26">
        <v>0</v>
      </c>
      <c r="H128" s="25">
        <v>0</v>
      </c>
      <c r="I128" s="26">
        <v>0</v>
      </c>
      <c r="J128" s="26">
        <v>0</v>
      </c>
      <c r="K128" s="25">
        <v>0</v>
      </c>
      <c r="L128" s="26">
        <v>0</v>
      </c>
      <c r="M128" s="26">
        <v>0</v>
      </c>
      <c r="N128" s="25">
        <v>0</v>
      </c>
      <c r="O128" s="26">
        <v>0</v>
      </c>
      <c r="P128" s="26">
        <v>0</v>
      </c>
      <c r="Q128" s="25">
        <v>83439</v>
      </c>
      <c r="R128" s="26">
        <v>126800</v>
      </c>
      <c r="S128" s="26">
        <v>0</v>
      </c>
      <c r="T128" s="25">
        <v>1536944</v>
      </c>
      <c r="U128" s="26">
        <v>187456.37</v>
      </c>
      <c r="V128" s="26">
        <v>0</v>
      </c>
      <c r="W128" s="53">
        <v>0</v>
      </c>
      <c r="X128" s="50">
        <v>0</v>
      </c>
      <c r="Y128" s="50">
        <v>0</v>
      </c>
      <c r="Z128" s="25">
        <v>0</v>
      </c>
      <c r="AA128" s="26">
        <v>0</v>
      </c>
      <c r="AB128" s="26">
        <v>0</v>
      </c>
      <c r="AC128" s="25">
        <v>7120</v>
      </c>
      <c r="AD128" s="26">
        <v>14400</v>
      </c>
      <c r="AE128" s="26">
        <v>0</v>
      </c>
      <c r="AF128" s="25">
        <v>0</v>
      </c>
      <c r="AG128" s="26">
        <v>0</v>
      </c>
      <c r="AH128" s="26">
        <v>0</v>
      </c>
    </row>
    <row r="129" spans="1:34" ht="31.5">
      <c r="A129" s="12" t="s">
        <v>23</v>
      </c>
      <c r="B129" s="23">
        <f t="shared" si="30"/>
        <v>26068</v>
      </c>
      <c r="C129" s="15">
        <f t="shared" si="31"/>
        <v>0</v>
      </c>
      <c r="D129" s="15">
        <f t="shared" si="32"/>
        <v>0</v>
      </c>
      <c r="E129" s="25">
        <v>0</v>
      </c>
      <c r="F129" s="26">
        <v>0</v>
      </c>
      <c r="G129" s="26">
        <v>0</v>
      </c>
      <c r="H129" s="25">
        <v>0</v>
      </c>
      <c r="I129" s="26">
        <v>0</v>
      </c>
      <c r="J129" s="26">
        <v>0</v>
      </c>
      <c r="K129" s="25">
        <v>0</v>
      </c>
      <c r="L129" s="26">
        <v>0</v>
      </c>
      <c r="M129" s="26">
        <v>0</v>
      </c>
      <c r="N129" s="25">
        <v>0</v>
      </c>
      <c r="O129" s="26">
        <v>0</v>
      </c>
      <c r="P129" s="26">
        <v>0</v>
      </c>
      <c r="Q129" s="25">
        <v>0</v>
      </c>
      <c r="R129" s="26">
        <v>0</v>
      </c>
      <c r="S129" s="26">
        <v>0</v>
      </c>
      <c r="T129" s="25">
        <v>26068</v>
      </c>
      <c r="U129" s="26">
        <v>0</v>
      </c>
      <c r="V129" s="26">
        <v>0</v>
      </c>
      <c r="W129" s="53">
        <v>0</v>
      </c>
      <c r="X129" s="50">
        <v>0</v>
      </c>
      <c r="Y129" s="50">
        <v>0</v>
      </c>
      <c r="Z129" s="25">
        <v>0</v>
      </c>
      <c r="AA129" s="26">
        <v>0</v>
      </c>
      <c r="AB129" s="26">
        <v>0</v>
      </c>
      <c r="AC129" s="25">
        <v>0</v>
      </c>
      <c r="AD129" s="26">
        <v>0</v>
      </c>
      <c r="AE129" s="26">
        <v>0</v>
      </c>
      <c r="AF129" s="25">
        <v>0</v>
      </c>
      <c r="AG129" s="26">
        <v>0</v>
      </c>
      <c r="AH129" s="26">
        <v>0</v>
      </c>
    </row>
    <row r="130" spans="1:34">
      <c r="A130" s="12" t="s">
        <v>24</v>
      </c>
      <c r="B130" s="23">
        <f t="shared" si="30"/>
        <v>3273500</v>
      </c>
      <c r="C130" s="15">
        <f t="shared" si="31"/>
        <v>3358800</v>
      </c>
      <c r="D130" s="15">
        <f t="shared" si="32"/>
        <v>0</v>
      </c>
      <c r="E130" s="25">
        <v>0</v>
      </c>
      <c r="F130" s="26">
        <v>0</v>
      </c>
      <c r="G130" s="26">
        <v>0</v>
      </c>
      <c r="H130" s="25">
        <v>0</v>
      </c>
      <c r="I130" s="26">
        <v>0</v>
      </c>
      <c r="J130" s="26">
        <v>0</v>
      </c>
      <c r="K130" s="25">
        <v>0</v>
      </c>
      <c r="L130" s="26">
        <v>0</v>
      </c>
      <c r="M130" s="26">
        <v>0</v>
      </c>
      <c r="N130" s="25">
        <v>0</v>
      </c>
      <c r="O130" s="26">
        <v>0</v>
      </c>
      <c r="P130" s="26">
        <v>0</v>
      </c>
      <c r="Q130" s="25">
        <v>0</v>
      </c>
      <c r="R130" s="26">
        <v>0</v>
      </c>
      <c r="S130" s="26">
        <v>0</v>
      </c>
      <c r="T130" s="25">
        <v>3273500</v>
      </c>
      <c r="U130" s="26">
        <v>3358800</v>
      </c>
      <c r="V130" s="26">
        <v>0</v>
      </c>
      <c r="W130" s="53">
        <v>0</v>
      </c>
      <c r="X130" s="50">
        <v>0</v>
      </c>
      <c r="Y130" s="50">
        <v>0</v>
      </c>
      <c r="Z130" s="25">
        <v>0</v>
      </c>
      <c r="AA130" s="26">
        <v>0</v>
      </c>
      <c r="AB130" s="26">
        <v>0</v>
      </c>
      <c r="AC130" s="25">
        <v>0</v>
      </c>
      <c r="AD130" s="26">
        <v>0</v>
      </c>
      <c r="AE130" s="26">
        <v>0</v>
      </c>
      <c r="AF130" s="25">
        <v>0</v>
      </c>
      <c r="AG130" s="26">
        <v>0</v>
      </c>
      <c r="AH130" s="26">
        <v>0</v>
      </c>
    </row>
    <row r="131" spans="1:34">
      <c r="A131" s="12" t="s">
        <v>46</v>
      </c>
      <c r="B131" s="23">
        <f t="shared" si="30"/>
        <v>0</v>
      </c>
      <c r="C131" s="15">
        <f t="shared" si="31"/>
        <v>0</v>
      </c>
      <c r="D131" s="15">
        <f t="shared" si="32"/>
        <v>0</v>
      </c>
      <c r="E131" s="25">
        <v>0</v>
      </c>
      <c r="F131" s="26">
        <v>0</v>
      </c>
      <c r="G131" s="26">
        <v>0</v>
      </c>
      <c r="H131" s="25">
        <v>0</v>
      </c>
      <c r="I131" s="26">
        <v>0</v>
      </c>
      <c r="J131" s="26">
        <v>0</v>
      </c>
      <c r="K131" s="25">
        <v>0</v>
      </c>
      <c r="L131" s="26">
        <v>0</v>
      </c>
      <c r="M131" s="26">
        <v>0</v>
      </c>
      <c r="N131" s="25">
        <v>0</v>
      </c>
      <c r="O131" s="26">
        <v>0</v>
      </c>
      <c r="P131" s="26">
        <v>0</v>
      </c>
      <c r="Q131" s="25">
        <v>0</v>
      </c>
      <c r="R131" s="26">
        <v>0</v>
      </c>
      <c r="S131" s="26">
        <v>0</v>
      </c>
      <c r="T131" s="25">
        <v>0</v>
      </c>
      <c r="U131" s="26">
        <v>0</v>
      </c>
      <c r="V131" s="26">
        <v>0</v>
      </c>
      <c r="W131" s="53">
        <v>0</v>
      </c>
      <c r="X131" s="50">
        <v>0</v>
      </c>
      <c r="Y131" s="50">
        <v>0</v>
      </c>
      <c r="Z131" s="25">
        <v>0</v>
      </c>
      <c r="AA131" s="26">
        <v>0</v>
      </c>
      <c r="AB131" s="26">
        <v>0</v>
      </c>
      <c r="AC131" s="25">
        <v>0</v>
      </c>
      <c r="AD131" s="26">
        <v>0</v>
      </c>
      <c r="AE131" s="26">
        <v>0</v>
      </c>
      <c r="AF131" s="25">
        <v>0</v>
      </c>
      <c r="AG131" s="26">
        <v>0</v>
      </c>
      <c r="AH131" s="26">
        <v>0</v>
      </c>
    </row>
    <row r="132" spans="1:34">
      <c r="A132" s="12" t="s">
        <v>25</v>
      </c>
      <c r="B132" s="23">
        <f t="shared" si="30"/>
        <v>0</v>
      </c>
      <c r="C132" s="15">
        <f t="shared" si="31"/>
        <v>0</v>
      </c>
      <c r="D132" s="15">
        <f t="shared" si="32"/>
        <v>0</v>
      </c>
      <c r="E132" s="25">
        <v>0</v>
      </c>
      <c r="F132" s="26">
        <v>0</v>
      </c>
      <c r="G132" s="26">
        <v>0</v>
      </c>
      <c r="H132" s="25">
        <v>0</v>
      </c>
      <c r="I132" s="26">
        <v>0</v>
      </c>
      <c r="J132" s="26">
        <v>0</v>
      </c>
      <c r="K132" s="25">
        <v>0</v>
      </c>
      <c r="L132" s="26">
        <v>0</v>
      </c>
      <c r="M132" s="26">
        <v>0</v>
      </c>
      <c r="N132" s="25">
        <v>0</v>
      </c>
      <c r="O132" s="26">
        <v>0</v>
      </c>
      <c r="P132" s="26">
        <v>0</v>
      </c>
      <c r="Q132" s="25">
        <v>0</v>
      </c>
      <c r="R132" s="26">
        <v>0</v>
      </c>
      <c r="S132" s="26">
        <v>0</v>
      </c>
      <c r="T132" s="25">
        <v>0</v>
      </c>
      <c r="U132" s="26">
        <v>0</v>
      </c>
      <c r="V132" s="26">
        <v>0</v>
      </c>
      <c r="W132" s="53">
        <v>0</v>
      </c>
      <c r="X132" s="50">
        <v>0</v>
      </c>
      <c r="Y132" s="50">
        <v>0</v>
      </c>
      <c r="Z132" s="25">
        <v>0</v>
      </c>
      <c r="AA132" s="26">
        <v>0</v>
      </c>
      <c r="AB132" s="26">
        <v>0</v>
      </c>
      <c r="AC132" s="25">
        <v>0</v>
      </c>
      <c r="AD132" s="26">
        <v>0</v>
      </c>
      <c r="AE132" s="26">
        <v>0</v>
      </c>
      <c r="AF132" s="25">
        <v>0</v>
      </c>
      <c r="AG132" s="26">
        <v>0</v>
      </c>
      <c r="AH132" s="26">
        <v>0</v>
      </c>
    </row>
    <row r="133" spans="1:34">
      <c r="A133" s="12" t="s">
        <v>26</v>
      </c>
      <c r="B133" s="23">
        <f t="shared" si="30"/>
        <v>0</v>
      </c>
      <c r="C133" s="15">
        <f t="shared" si="31"/>
        <v>0</v>
      </c>
      <c r="D133" s="15">
        <f t="shared" si="32"/>
        <v>0</v>
      </c>
      <c r="E133" s="25">
        <v>0</v>
      </c>
      <c r="F133" s="26">
        <v>0</v>
      </c>
      <c r="G133" s="26">
        <v>0</v>
      </c>
      <c r="H133" s="25">
        <v>0</v>
      </c>
      <c r="I133" s="26">
        <v>0</v>
      </c>
      <c r="J133" s="26">
        <v>0</v>
      </c>
      <c r="K133" s="25">
        <v>0</v>
      </c>
      <c r="L133" s="26">
        <v>0</v>
      </c>
      <c r="M133" s="26">
        <v>0</v>
      </c>
      <c r="N133" s="25">
        <v>0</v>
      </c>
      <c r="O133" s="26">
        <v>0</v>
      </c>
      <c r="P133" s="26">
        <v>0</v>
      </c>
      <c r="Q133" s="25">
        <v>0</v>
      </c>
      <c r="R133" s="26">
        <v>0</v>
      </c>
      <c r="S133" s="26">
        <v>0</v>
      </c>
      <c r="T133" s="25">
        <v>0</v>
      </c>
      <c r="U133" s="26">
        <v>0</v>
      </c>
      <c r="V133" s="26">
        <v>0</v>
      </c>
      <c r="W133" s="53">
        <v>0</v>
      </c>
      <c r="X133" s="50">
        <v>0</v>
      </c>
      <c r="Y133" s="50">
        <v>0</v>
      </c>
      <c r="Z133" s="25">
        <v>0</v>
      </c>
      <c r="AA133" s="26">
        <v>0</v>
      </c>
      <c r="AB133" s="26">
        <v>0</v>
      </c>
      <c r="AC133" s="25">
        <v>0</v>
      </c>
      <c r="AD133" s="26">
        <v>0</v>
      </c>
      <c r="AE133" s="26">
        <v>0</v>
      </c>
      <c r="AF133" s="25">
        <v>0</v>
      </c>
      <c r="AG133" s="26">
        <v>0</v>
      </c>
      <c r="AH133" s="26">
        <v>0</v>
      </c>
    </row>
    <row r="134" spans="1:34">
      <c r="A134" s="12" t="s">
        <v>27</v>
      </c>
      <c r="B134" s="23">
        <f t="shared" si="30"/>
        <v>1858712.71</v>
      </c>
      <c r="C134" s="15">
        <f t="shared" si="31"/>
        <v>43300</v>
      </c>
      <c r="D134" s="15">
        <f t="shared" si="32"/>
        <v>0</v>
      </c>
      <c r="E134" s="25">
        <v>0</v>
      </c>
      <c r="F134" s="26">
        <v>0</v>
      </c>
      <c r="G134" s="26">
        <v>0</v>
      </c>
      <c r="H134" s="25">
        <v>0</v>
      </c>
      <c r="I134" s="26">
        <v>0</v>
      </c>
      <c r="J134" s="26">
        <v>0</v>
      </c>
      <c r="K134" s="25">
        <v>0</v>
      </c>
      <c r="L134" s="26">
        <v>0</v>
      </c>
      <c r="M134" s="26">
        <v>0</v>
      </c>
      <c r="N134" s="25">
        <v>0</v>
      </c>
      <c r="O134" s="26">
        <v>0</v>
      </c>
      <c r="P134" s="26">
        <v>0</v>
      </c>
      <c r="Q134" s="25">
        <v>35789.410000000003</v>
      </c>
      <c r="R134" s="26">
        <v>30800</v>
      </c>
      <c r="S134" s="26">
        <v>0</v>
      </c>
      <c r="T134" s="25">
        <v>1822923.3</v>
      </c>
      <c r="U134" s="26">
        <v>12500</v>
      </c>
      <c r="V134" s="26">
        <v>0</v>
      </c>
      <c r="W134" s="53">
        <v>0</v>
      </c>
      <c r="X134" s="50">
        <v>0</v>
      </c>
      <c r="Y134" s="50">
        <v>0</v>
      </c>
      <c r="Z134" s="25">
        <v>0</v>
      </c>
      <c r="AA134" s="26">
        <v>0</v>
      </c>
      <c r="AB134" s="26">
        <v>0</v>
      </c>
      <c r="AC134" s="25">
        <v>0</v>
      </c>
      <c r="AD134" s="26">
        <v>0</v>
      </c>
      <c r="AE134" s="26">
        <v>0</v>
      </c>
      <c r="AF134" s="25">
        <v>0</v>
      </c>
      <c r="AG134" s="26">
        <v>0</v>
      </c>
      <c r="AH134" s="26">
        <v>0</v>
      </c>
    </row>
    <row r="135" spans="1:34" ht="31.5">
      <c r="A135" s="27" t="s">
        <v>56</v>
      </c>
      <c r="B135" s="23">
        <f t="shared" si="30"/>
        <v>760571.90999999992</v>
      </c>
      <c r="C135" s="15">
        <f t="shared" si="31"/>
        <v>314752</v>
      </c>
      <c r="D135" s="15">
        <f t="shared" si="32"/>
        <v>214966</v>
      </c>
      <c r="E135" s="25">
        <v>0</v>
      </c>
      <c r="F135" s="26">
        <v>0</v>
      </c>
      <c r="G135" s="26">
        <v>0</v>
      </c>
      <c r="H135" s="25">
        <v>0</v>
      </c>
      <c r="I135" s="26">
        <v>0</v>
      </c>
      <c r="J135" s="26">
        <v>0</v>
      </c>
      <c r="K135" s="25">
        <v>0</v>
      </c>
      <c r="L135" s="26">
        <v>0</v>
      </c>
      <c r="M135" s="26">
        <v>0</v>
      </c>
      <c r="N135" s="25">
        <v>0</v>
      </c>
      <c r="O135" s="26">
        <v>0</v>
      </c>
      <c r="P135" s="26">
        <v>0</v>
      </c>
      <c r="Q135" s="25">
        <v>299419.59999999998</v>
      </c>
      <c r="R135" s="26">
        <v>55600</v>
      </c>
      <c r="S135" s="26">
        <v>3814</v>
      </c>
      <c r="T135" s="25">
        <v>413152.31</v>
      </c>
      <c r="U135" s="26">
        <v>211152</v>
      </c>
      <c r="V135" s="26">
        <v>211152</v>
      </c>
      <c r="W135" s="53">
        <v>0</v>
      </c>
      <c r="X135" s="50">
        <v>0</v>
      </c>
      <c r="Y135" s="50">
        <v>0</v>
      </c>
      <c r="Z135" s="25">
        <v>0</v>
      </c>
      <c r="AA135" s="26">
        <v>0</v>
      </c>
      <c r="AB135" s="26">
        <v>0</v>
      </c>
      <c r="AC135" s="25">
        <v>48000</v>
      </c>
      <c r="AD135" s="26">
        <v>48000</v>
      </c>
      <c r="AE135" s="26">
        <v>0</v>
      </c>
      <c r="AF135" s="25">
        <v>0</v>
      </c>
      <c r="AG135" s="26">
        <v>0</v>
      </c>
      <c r="AH135" s="26">
        <v>0</v>
      </c>
    </row>
    <row r="136" spans="1:34">
      <c r="A136" s="12" t="s">
        <v>34</v>
      </c>
      <c r="B136" s="23">
        <f t="shared" si="30"/>
        <v>0</v>
      </c>
      <c r="C136" s="15">
        <f t="shared" si="31"/>
        <v>0</v>
      </c>
      <c r="D136" s="15">
        <f t="shared" si="32"/>
        <v>0</v>
      </c>
      <c r="E136" s="25">
        <v>0</v>
      </c>
      <c r="F136" s="26">
        <v>0</v>
      </c>
      <c r="G136" s="26">
        <v>0</v>
      </c>
      <c r="H136" s="25">
        <v>0</v>
      </c>
      <c r="I136" s="26">
        <v>0</v>
      </c>
      <c r="J136" s="26">
        <v>0</v>
      </c>
      <c r="K136" s="25">
        <v>0</v>
      </c>
      <c r="L136" s="26">
        <v>0</v>
      </c>
      <c r="M136" s="26">
        <v>0</v>
      </c>
      <c r="N136" s="25">
        <v>0</v>
      </c>
      <c r="O136" s="26">
        <v>0</v>
      </c>
      <c r="P136" s="26">
        <v>0</v>
      </c>
      <c r="Q136" s="25">
        <v>0</v>
      </c>
      <c r="R136" s="26">
        <v>0</v>
      </c>
      <c r="S136" s="26">
        <v>0</v>
      </c>
      <c r="T136" s="25">
        <v>0</v>
      </c>
      <c r="U136" s="26">
        <v>0</v>
      </c>
      <c r="V136" s="26">
        <v>0</v>
      </c>
      <c r="W136" s="53">
        <v>0</v>
      </c>
      <c r="X136" s="50">
        <v>0</v>
      </c>
      <c r="Y136" s="50">
        <v>0</v>
      </c>
      <c r="Z136" s="25">
        <v>0</v>
      </c>
      <c r="AA136" s="26">
        <v>0</v>
      </c>
      <c r="AB136" s="26">
        <v>0</v>
      </c>
      <c r="AC136" s="25">
        <v>0</v>
      </c>
      <c r="AD136" s="26">
        <v>0</v>
      </c>
      <c r="AE136" s="26">
        <v>0</v>
      </c>
      <c r="AF136" s="25">
        <v>0</v>
      </c>
      <c r="AG136" s="26">
        <v>0</v>
      </c>
      <c r="AH136" s="26">
        <v>0</v>
      </c>
    </row>
    <row r="137" spans="1:34">
      <c r="A137" s="12" t="s">
        <v>30</v>
      </c>
      <c r="B137" s="23">
        <f t="shared" si="30"/>
        <v>0</v>
      </c>
      <c r="C137" s="15">
        <f t="shared" si="31"/>
        <v>0</v>
      </c>
      <c r="D137" s="15">
        <f t="shared" si="32"/>
        <v>0</v>
      </c>
      <c r="E137" s="25">
        <v>0</v>
      </c>
      <c r="F137" s="26">
        <v>0</v>
      </c>
      <c r="G137" s="26">
        <v>0</v>
      </c>
      <c r="H137" s="25">
        <v>0</v>
      </c>
      <c r="I137" s="26">
        <v>0</v>
      </c>
      <c r="J137" s="26">
        <v>0</v>
      </c>
      <c r="K137" s="25">
        <v>0</v>
      </c>
      <c r="L137" s="26">
        <v>0</v>
      </c>
      <c r="M137" s="26">
        <v>0</v>
      </c>
      <c r="N137" s="25">
        <v>0</v>
      </c>
      <c r="O137" s="26">
        <v>0</v>
      </c>
      <c r="P137" s="26">
        <v>0</v>
      </c>
      <c r="Q137" s="25">
        <v>0</v>
      </c>
      <c r="R137" s="26">
        <v>0</v>
      </c>
      <c r="S137" s="26">
        <v>0</v>
      </c>
      <c r="T137" s="25">
        <v>0</v>
      </c>
      <c r="U137" s="26">
        <v>0</v>
      </c>
      <c r="V137" s="26">
        <v>0</v>
      </c>
      <c r="W137" s="53">
        <v>0</v>
      </c>
      <c r="X137" s="50">
        <v>0</v>
      </c>
      <c r="Y137" s="50">
        <v>0</v>
      </c>
      <c r="Z137" s="25">
        <v>0</v>
      </c>
      <c r="AA137" s="26">
        <v>0</v>
      </c>
      <c r="AB137" s="26">
        <v>0</v>
      </c>
      <c r="AC137" s="25">
        <v>0</v>
      </c>
      <c r="AD137" s="26">
        <v>0</v>
      </c>
      <c r="AE137" s="26">
        <v>0</v>
      </c>
      <c r="AF137" s="25">
        <v>0</v>
      </c>
      <c r="AG137" s="26">
        <v>0</v>
      </c>
      <c r="AH137" s="26">
        <v>0</v>
      </c>
    </row>
    <row r="138" spans="1:34">
      <c r="A138" s="12" t="s">
        <v>31</v>
      </c>
      <c r="B138" s="23">
        <f t="shared" si="30"/>
        <v>42124</v>
      </c>
      <c r="C138" s="15">
        <f t="shared" si="31"/>
        <v>0</v>
      </c>
      <c r="D138" s="15">
        <f t="shared" si="32"/>
        <v>0</v>
      </c>
      <c r="E138" s="25">
        <v>0</v>
      </c>
      <c r="F138" s="26">
        <v>0</v>
      </c>
      <c r="G138" s="26">
        <v>0</v>
      </c>
      <c r="H138" s="25">
        <v>0</v>
      </c>
      <c r="I138" s="26">
        <v>0</v>
      </c>
      <c r="J138" s="26">
        <v>0</v>
      </c>
      <c r="K138" s="25">
        <v>0</v>
      </c>
      <c r="L138" s="26">
        <v>0</v>
      </c>
      <c r="M138" s="26">
        <v>0</v>
      </c>
      <c r="N138" s="25">
        <v>0</v>
      </c>
      <c r="O138" s="26">
        <v>0</v>
      </c>
      <c r="P138" s="26">
        <v>0</v>
      </c>
      <c r="Q138" s="25">
        <v>42124</v>
      </c>
      <c r="R138" s="26">
        <v>0</v>
      </c>
      <c r="S138" s="26">
        <v>0</v>
      </c>
      <c r="T138" s="25">
        <v>0</v>
      </c>
      <c r="U138" s="26">
        <v>0</v>
      </c>
      <c r="V138" s="26">
        <v>0</v>
      </c>
      <c r="W138" s="53">
        <v>0</v>
      </c>
      <c r="X138" s="50">
        <v>0</v>
      </c>
      <c r="Y138" s="50">
        <v>0</v>
      </c>
      <c r="Z138" s="25">
        <v>0</v>
      </c>
      <c r="AA138" s="26">
        <v>0</v>
      </c>
      <c r="AB138" s="26">
        <v>0</v>
      </c>
      <c r="AC138" s="25">
        <v>0</v>
      </c>
      <c r="AD138" s="26">
        <v>0</v>
      </c>
      <c r="AE138" s="26">
        <v>0</v>
      </c>
      <c r="AF138" s="25">
        <v>0</v>
      </c>
      <c r="AG138" s="26">
        <v>0</v>
      </c>
      <c r="AH138" s="26">
        <v>0</v>
      </c>
    </row>
    <row r="139" spans="1:34">
      <c r="A139" s="12" t="s">
        <v>35</v>
      </c>
      <c r="B139" s="23">
        <f t="shared" ref="B139:B183" si="56">E139+H139+K139+N139+Q139+T139+W139+Z139+AC139+AF139</f>
        <v>336000</v>
      </c>
      <c r="C139" s="15">
        <f t="shared" ref="C139:C183" si="57">F139+I139+L139+O139+R139+U139+X139+AA139+AD139+AG139</f>
        <v>0</v>
      </c>
      <c r="D139" s="15">
        <f t="shared" ref="D139:D183" si="58">G139+J139+M139+P139+S139+V139+Y139+AB139+AE139+AH139</f>
        <v>0</v>
      </c>
      <c r="E139" s="25">
        <v>0</v>
      </c>
      <c r="F139" s="26">
        <v>0</v>
      </c>
      <c r="G139" s="26">
        <v>0</v>
      </c>
      <c r="H139" s="25">
        <v>0</v>
      </c>
      <c r="I139" s="26">
        <v>0</v>
      </c>
      <c r="J139" s="26">
        <v>0</v>
      </c>
      <c r="K139" s="25">
        <v>0</v>
      </c>
      <c r="L139" s="26">
        <v>0</v>
      </c>
      <c r="M139" s="26">
        <v>0</v>
      </c>
      <c r="N139" s="25">
        <v>0</v>
      </c>
      <c r="O139" s="26">
        <v>0</v>
      </c>
      <c r="P139" s="26">
        <v>0</v>
      </c>
      <c r="Q139" s="25">
        <v>336000</v>
      </c>
      <c r="R139" s="26">
        <v>0</v>
      </c>
      <c r="S139" s="26">
        <v>0</v>
      </c>
      <c r="T139" s="25">
        <v>0</v>
      </c>
      <c r="U139" s="26">
        <v>0</v>
      </c>
      <c r="V139" s="26">
        <v>0</v>
      </c>
      <c r="W139" s="53">
        <v>0</v>
      </c>
      <c r="X139" s="50">
        <v>0</v>
      </c>
      <c r="Y139" s="50">
        <v>0</v>
      </c>
      <c r="Z139" s="25">
        <v>0</v>
      </c>
      <c r="AA139" s="26">
        <v>0</v>
      </c>
      <c r="AB139" s="26">
        <v>0</v>
      </c>
      <c r="AC139" s="25">
        <v>0</v>
      </c>
      <c r="AD139" s="26">
        <v>0</v>
      </c>
      <c r="AE139" s="26">
        <v>0</v>
      </c>
      <c r="AF139" s="25">
        <v>0</v>
      </c>
      <c r="AG139" s="26">
        <v>0</v>
      </c>
      <c r="AH139" s="26">
        <v>0</v>
      </c>
    </row>
    <row r="140" spans="1:34">
      <c r="A140" s="12" t="s">
        <v>29</v>
      </c>
      <c r="B140" s="23">
        <f t="shared" si="56"/>
        <v>0</v>
      </c>
      <c r="C140" s="15">
        <f t="shared" si="57"/>
        <v>0</v>
      </c>
      <c r="D140" s="15">
        <f t="shared" si="58"/>
        <v>0</v>
      </c>
      <c r="E140" s="25">
        <v>0</v>
      </c>
      <c r="F140" s="26">
        <v>0</v>
      </c>
      <c r="G140" s="26">
        <v>0</v>
      </c>
      <c r="H140" s="25">
        <v>0</v>
      </c>
      <c r="I140" s="26">
        <v>0</v>
      </c>
      <c r="J140" s="26">
        <v>0</v>
      </c>
      <c r="K140" s="25">
        <v>0</v>
      </c>
      <c r="L140" s="26">
        <v>0</v>
      </c>
      <c r="M140" s="26">
        <v>0</v>
      </c>
      <c r="N140" s="25">
        <v>0</v>
      </c>
      <c r="O140" s="26">
        <v>0</v>
      </c>
      <c r="P140" s="26">
        <v>0</v>
      </c>
      <c r="Q140" s="25">
        <v>0</v>
      </c>
      <c r="R140" s="26">
        <v>0</v>
      </c>
      <c r="S140" s="26">
        <v>0</v>
      </c>
      <c r="T140" s="25">
        <v>0</v>
      </c>
      <c r="U140" s="26">
        <v>0</v>
      </c>
      <c r="V140" s="26">
        <v>0</v>
      </c>
      <c r="W140" s="53">
        <v>0</v>
      </c>
      <c r="X140" s="50">
        <v>0</v>
      </c>
      <c r="Y140" s="50">
        <v>0</v>
      </c>
      <c r="Z140" s="25">
        <v>0</v>
      </c>
      <c r="AA140" s="26">
        <v>0</v>
      </c>
      <c r="AB140" s="26">
        <v>0</v>
      </c>
      <c r="AC140" s="25">
        <v>0</v>
      </c>
      <c r="AD140" s="26">
        <v>0</v>
      </c>
      <c r="AE140" s="26">
        <v>0</v>
      </c>
      <c r="AF140" s="25">
        <v>0</v>
      </c>
      <c r="AG140" s="26">
        <v>0</v>
      </c>
      <c r="AH140" s="26">
        <v>0</v>
      </c>
    </row>
    <row r="141" spans="1:34">
      <c r="A141" s="12" t="s">
        <v>53</v>
      </c>
      <c r="B141" s="23">
        <f t="shared" si="56"/>
        <v>0</v>
      </c>
      <c r="C141" s="15">
        <f t="shared" si="57"/>
        <v>0</v>
      </c>
      <c r="D141" s="15">
        <f t="shared" si="58"/>
        <v>0</v>
      </c>
      <c r="E141" s="25">
        <v>0</v>
      </c>
      <c r="F141" s="26">
        <v>0</v>
      </c>
      <c r="G141" s="26">
        <v>0</v>
      </c>
      <c r="H141" s="25">
        <v>0</v>
      </c>
      <c r="I141" s="26">
        <v>0</v>
      </c>
      <c r="J141" s="26">
        <v>0</v>
      </c>
      <c r="K141" s="25">
        <v>0</v>
      </c>
      <c r="L141" s="26">
        <v>0</v>
      </c>
      <c r="M141" s="26">
        <v>0</v>
      </c>
      <c r="N141" s="25">
        <v>0</v>
      </c>
      <c r="O141" s="26">
        <v>0</v>
      </c>
      <c r="P141" s="26">
        <v>0</v>
      </c>
      <c r="Q141" s="25">
        <v>0</v>
      </c>
      <c r="R141" s="26">
        <v>0</v>
      </c>
      <c r="S141" s="26">
        <v>0</v>
      </c>
      <c r="T141" s="25">
        <v>0</v>
      </c>
      <c r="U141" s="26">
        <v>0</v>
      </c>
      <c r="V141" s="26">
        <v>0</v>
      </c>
      <c r="W141" s="53">
        <v>0</v>
      </c>
      <c r="X141" s="50">
        <v>0</v>
      </c>
      <c r="Y141" s="50">
        <v>0</v>
      </c>
      <c r="Z141" s="25">
        <v>0</v>
      </c>
      <c r="AA141" s="26">
        <v>0</v>
      </c>
      <c r="AB141" s="26">
        <v>0</v>
      </c>
      <c r="AC141" s="25">
        <v>0</v>
      </c>
      <c r="AD141" s="26">
        <v>0</v>
      </c>
      <c r="AE141" s="26">
        <v>0</v>
      </c>
      <c r="AF141" s="25">
        <v>0</v>
      </c>
      <c r="AG141" s="26">
        <v>0</v>
      </c>
      <c r="AH141" s="26">
        <v>0</v>
      </c>
    </row>
    <row r="142" spans="1:34" ht="31.5">
      <c r="A142" s="12" t="s">
        <v>47</v>
      </c>
      <c r="B142" s="23">
        <f t="shared" si="56"/>
        <v>0</v>
      </c>
      <c r="C142" s="15">
        <f t="shared" si="57"/>
        <v>0</v>
      </c>
      <c r="D142" s="15">
        <f t="shared" si="58"/>
        <v>0</v>
      </c>
      <c r="E142" s="25">
        <v>0</v>
      </c>
      <c r="F142" s="26">
        <v>0</v>
      </c>
      <c r="G142" s="26">
        <v>0</v>
      </c>
      <c r="H142" s="25">
        <v>0</v>
      </c>
      <c r="I142" s="26">
        <v>0</v>
      </c>
      <c r="J142" s="26">
        <v>0</v>
      </c>
      <c r="K142" s="25">
        <v>0</v>
      </c>
      <c r="L142" s="26">
        <v>0</v>
      </c>
      <c r="M142" s="26">
        <v>0</v>
      </c>
      <c r="N142" s="25">
        <v>0</v>
      </c>
      <c r="O142" s="26">
        <v>0</v>
      </c>
      <c r="P142" s="26">
        <v>0</v>
      </c>
      <c r="Q142" s="25">
        <v>0</v>
      </c>
      <c r="R142" s="26">
        <v>0</v>
      </c>
      <c r="S142" s="26">
        <v>0</v>
      </c>
      <c r="T142" s="25">
        <v>0</v>
      </c>
      <c r="U142" s="26">
        <v>0</v>
      </c>
      <c r="V142" s="26">
        <v>0</v>
      </c>
      <c r="W142" s="53">
        <v>0</v>
      </c>
      <c r="X142" s="50">
        <v>0</v>
      </c>
      <c r="Y142" s="50">
        <v>0</v>
      </c>
      <c r="Z142" s="25">
        <v>0</v>
      </c>
      <c r="AA142" s="26">
        <v>0</v>
      </c>
      <c r="AB142" s="26">
        <v>0</v>
      </c>
      <c r="AC142" s="25">
        <v>0</v>
      </c>
      <c r="AD142" s="26">
        <v>0</v>
      </c>
      <c r="AE142" s="26">
        <v>0</v>
      </c>
      <c r="AF142" s="25">
        <v>0</v>
      </c>
      <c r="AG142" s="26">
        <v>0</v>
      </c>
      <c r="AH142" s="26">
        <v>0</v>
      </c>
    </row>
    <row r="143" spans="1:34">
      <c r="A143" s="12" t="s">
        <v>48</v>
      </c>
      <c r="B143" s="23">
        <f t="shared" si="56"/>
        <v>0</v>
      </c>
      <c r="C143" s="15">
        <f t="shared" si="57"/>
        <v>0</v>
      </c>
      <c r="D143" s="15">
        <f t="shared" si="58"/>
        <v>0</v>
      </c>
      <c r="E143" s="25">
        <v>0</v>
      </c>
      <c r="F143" s="26">
        <v>0</v>
      </c>
      <c r="G143" s="26">
        <v>0</v>
      </c>
      <c r="H143" s="25">
        <v>0</v>
      </c>
      <c r="I143" s="26">
        <v>0</v>
      </c>
      <c r="J143" s="26">
        <v>0</v>
      </c>
      <c r="K143" s="25">
        <v>0</v>
      </c>
      <c r="L143" s="26">
        <v>0</v>
      </c>
      <c r="M143" s="26">
        <v>0</v>
      </c>
      <c r="N143" s="25">
        <v>0</v>
      </c>
      <c r="O143" s="26">
        <v>0</v>
      </c>
      <c r="P143" s="26">
        <v>0</v>
      </c>
      <c r="Q143" s="25">
        <v>0</v>
      </c>
      <c r="R143" s="26">
        <v>0</v>
      </c>
      <c r="S143" s="26">
        <v>0</v>
      </c>
      <c r="T143" s="25">
        <v>0</v>
      </c>
      <c r="U143" s="26">
        <v>0</v>
      </c>
      <c r="V143" s="26">
        <v>0</v>
      </c>
      <c r="W143" s="53">
        <v>0</v>
      </c>
      <c r="X143" s="50">
        <v>0</v>
      </c>
      <c r="Y143" s="50">
        <v>0</v>
      </c>
      <c r="Z143" s="25">
        <v>0</v>
      </c>
      <c r="AA143" s="26">
        <v>0</v>
      </c>
      <c r="AB143" s="26">
        <v>0</v>
      </c>
      <c r="AC143" s="25">
        <v>0</v>
      </c>
      <c r="AD143" s="26">
        <v>0</v>
      </c>
      <c r="AE143" s="26">
        <v>0</v>
      </c>
      <c r="AF143" s="25">
        <v>0</v>
      </c>
      <c r="AG143" s="26">
        <v>0</v>
      </c>
      <c r="AH143" s="26">
        <v>0</v>
      </c>
    </row>
    <row r="144" spans="1:34">
      <c r="A144" s="12" t="s">
        <v>49</v>
      </c>
      <c r="B144" s="23">
        <f t="shared" si="56"/>
        <v>0</v>
      </c>
      <c r="C144" s="15">
        <f t="shared" si="57"/>
        <v>0</v>
      </c>
      <c r="D144" s="15">
        <f t="shared" si="58"/>
        <v>0</v>
      </c>
      <c r="E144" s="25">
        <v>0</v>
      </c>
      <c r="F144" s="26">
        <v>0</v>
      </c>
      <c r="G144" s="26">
        <v>0</v>
      </c>
      <c r="H144" s="25">
        <v>0</v>
      </c>
      <c r="I144" s="26">
        <v>0</v>
      </c>
      <c r="J144" s="26">
        <v>0</v>
      </c>
      <c r="K144" s="25">
        <v>0</v>
      </c>
      <c r="L144" s="26">
        <v>0</v>
      </c>
      <c r="M144" s="26">
        <v>0</v>
      </c>
      <c r="N144" s="25">
        <v>0</v>
      </c>
      <c r="O144" s="26">
        <v>0</v>
      </c>
      <c r="P144" s="26">
        <v>0</v>
      </c>
      <c r="Q144" s="25">
        <v>0</v>
      </c>
      <c r="R144" s="26">
        <v>0</v>
      </c>
      <c r="S144" s="26">
        <v>0</v>
      </c>
      <c r="T144" s="25">
        <v>0</v>
      </c>
      <c r="U144" s="26">
        <v>0</v>
      </c>
      <c r="V144" s="26">
        <v>0</v>
      </c>
      <c r="W144" s="53">
        <v>0</v>
      </c>
      <c r="X144" s="50">
        <v>0</v>
      </c>
      <c r="Y144" s="50">
        <v>0</v>
      </c>
      <c r="Z144" s="25">
        <v>0</v>
      </c>
      <c r="AA144" s="26">
        <v>0</v>
      </c>
      <c r="AB144" s="26">
        <v>0</v>
      </c>
      <c r="AC144" s="25">
        <v>0</v>
      </c>
      <c r="AD144" s="26">
        <v>0</v>
      </c>
      <c r="AE144" s="26">
        <v>0</v>
      </c>
      <c r="AF144" s="25">
        <v>0</v>
      </c>
      <c r="AG144" s="26">
        <v>0</v>
      </c>
      <c r="AH144" s="26">
        <v>0</v>
      </c>
    </row>
    <row r="145" spans="1:34">
      <c r="A145" s="12" t="s">
        <v>52</v>
      </c>
      <c r="B145" s="23">
        <f t="shared" si="56"/>
        <v>0</v>
      </c>
      <c r="C145" s="15">
        <f t="shared" si="57"/>
        <v>0</v>
      </c>
      <c r="D145" s="15">
        <f t="shared" si="58"/>
        <v>0</v>
      </c>
      <c r="E145" s="25">
        <v>0</v>
      </c>
      <c r="F145" s="26">
        <v>0</v>
      </c>
      <c r="G145" s="26">
        <v>0</v>
      </c>
      <c r="H145" s="25">
        <v>0</v>
      </c>
      <c r="I145" s="26">
        <v>0</v>
      </c>
      <c r="J145" s="26">
        <v>0</v>
      </c>
      <c r="K145" s="25">
        <v>0</v>
      </c>
      <c r="L145" s="26">
        <v>0</v>
      </c>
      <c r="M145" s="26">
        <v>0</v>
      </c>
      <c r="N145" s="25">
        <v>0</v>
      </c>
      <c r="O145" s="26">
        <v>0</v>
      </c>
      <c r="P145" s="26">
        <v>0</v>
      </c>
      <c r="Q145" s="25">
        <v>0</v>
      </c>
      <c r="R145" s="26">
        <v>0</v>
      </c>
      <c r="S145" s="26">
        <v>0</v>
      </c>
      <c r="T145" s="25">
        <v>0</v>
      </c>
      <c r="U145" s="26">
        <v>0</v>
      </c>
      <c r="V145" s="26">
        <v>0</v>
      </c>
      <c r="W145" s="53">
        <v>0</v>
      </c>
      <c r="X145" s="50">
        <v>0</v>
      </c>
      <c r="Y145" s="50">
        <v>0</v>
      </c>
      <c r="Z145" s="25">
        <v>0</v>
      </c>
      <c r="AA145" s="26">
        <v>0</v>
      </c>
      <c r="AB145" s="26">
        <v>0</v>
      </c>
      <c r="AC145" s="25">
        <v>0</v>
      </c>
      <c r="AD145" s="26">
        <v>0</v>
      </c>
      <c r="AE145" s="26">
        <v>0</v>
      </c>
      <c r="AF145" s="25">
        <v>0</v>
      </c>
      <c r="AG145" s="26">
        <v>0</v>
      </c>
      <c r="AH145" s="26">
        <v>0</v>
      </c>
    </row>
    <row r="146" spans="1:34" ht="31.5">
      <c r="A146" s="12" t="s">
        <v>50</v>
      </c>
      <c r="B146" s="23">
        <f t="shared" si="56"/>
        <v>0</v>
      </c>
      <c r="C146" s="15">
        <f t="shared" si="57"/>
        <v>0</v>
      </c>
      <c r="D146" s="15">
        <f t="shared" si="58"/>
        <v>0</v>
      </c>
      <c r="E146" s="25">
        <v>0</v>
      </c>
      <c r="F146" s="26">
        <v>0</v>
      </c>
      <c r="G146" s="26">
        <v>0</v>
      </c>
      <c r="H146" s="25">
        <v>0</v>
      </c>
      <c r="I146" s="26">
        <v>0</v>
      </c>
      <c r="J146" s="26">
        <v>0</v>
      </c>
      <c r="K146" s="25">
        <v>0</v>
      </c>
      <c r="L146" s="26">
        <v>0</v>
      </c>
      <c r="M146" s="26">
        <v>0</v>
      </c>
      <c r="N146" s="25">
        <v>0</v>
      </c>
      <c r="O146" s="26">
        <v>0</v>
      </c>
      <c r="P146" s="26">
        <v>0</v>
      </c>
      <c r="Q146" s="25">
        <v>0</v>
      </c>
      <c r="R146" s="26">
        <v>0</v>
      </c>
      <c r="S146" s="26">
        <v>0</v>
      </c>
      <c r="T146" s="25">
        <v>0</v>
      </c>
      <c r="U146" s="26">
        <v>0</v>
      </c>
      <c r="V146" s="26">
        <v>0</v>
      </c>
      <c r="W146" s="53">
        <v>0</v>
      </c>
      <c r="X146" s="50">
        <v>0</v>
      </c>
      <c r="Y146" s="50">
        <v>0</v>
      </c>
      <c r="Z146" s="25">
        <v>0</v>
      </c>
      <c r="AA146" s="26">
        <v>0</v>
      </c>
      <c r="AB146" s="26">
        <v>0</v>
      </c>
      <c r="AC146" s="25">
        <v>0</v>
      </c>
      <c r="AD146" s="26">
        <v>0</v>
      </c>
      <c r="AE146" s="26">
        <v>0</v>
      </c>
      <c r="AF146" s="25">
        <v>0</v>
      </c>
      <c r="AG146" s="26">
        <v>0</v>
      </c>
      <c r="AH146" s="26">
        <v>0</v>
      </c>
    </row>
    <row r="147" spans="1:34">
      <c r="A147" s="12" t="s">
        <v>51</v>
      </c>
      <c r="B147" s="23">
        <f t="shared" si="56"/>
        <v>0</v>
      </c>
      <c r="C147" s="15">
        <f t="shared" si="57"/>
        <v>0</v>
      </c>
      <c r="D147" s="15">
        <f t="shared" si="58"/>
        <v>0</v>
      </c>
      <c r="E147" s="25">
        <v>0</v>
      </c>
      <c r="F147" s="26">
        <v>0</v>
      </c>
      <c r="G147" s="26">
        <v>0</v>
      </c>
      <c r="H147" s="25">
        <v>0</v>
      </c>
      <c r="I147" s="26">
        <v>0</v>
      </c>
      <c r="J147" s="26">
        <v>0</v>
      </c>
      <c r="K147" s="25">
        <v>0</v>
      </c>
      <c r="L147" s="26">
        <v>0</v>
      </c>
      <c r="M147" s="26">
        <v>0</v>
      </c>
      <c r="N147" s="25">
        <v>0</v>
      </c>
      <c r="O147" s="26">
        <v>0</v>
      </c>
      <c r="P147" s="26">
        <v>0</v>
      </c>
      <c r="Q147" s="25">
        <v>0</v>
      </c>
      <c r="R147" s="26">
        <v>0</v>
      </c>
      <c r="S147" s="26">
        <v>0</v>
      </c>
      <c r="T147" s="25">
        <v>0</v>
      </c>
      <c r="U147" s="26">
        <v>0</v>
      </c>
      <c r="V147" s="26">
        <v>0</v>
      </c>
      <c r="W147" s="53">
        <v>0</v>
      </c>
      <c r="X147" s="50">
        <v>0</v>
      </c>
      <c r="Y147" s="50">
        <v>0</v>
      </c>
      <c r="Z147" s="25">
        <v>0</v>
      </c>
      <c r="AA147" s="26">
        <v>0</v>
      </c>
      <c r="AB147" s="26">
        <v>0</v>
      </c>
      <c r="AC147" s="25">
        <v>0</v>
      </c>
      <c r="AD147" s="26">
        <v>0</v>
      </c>
      <c r="AE147" s="26">
        <v>0</v>
      </c>
      <c r="AF147" s="25">
        <v>0</v>
      </c>
      <c r="AG147" s="26">
        <v>0</v>
      </c>
      <c r="AH147" s="26">
        <v>0</v>
      </c>
    </row>
    <row r="148" spans="1:34">
      <c r="A148" s="12" t="s">
        <v>44</v>
      </c>
      <c r="B148" s="23">
        <f t="shared" si="56"/>
        <v>0</v>
      </c>
      <c r="C148" s="15">
        <f t="shared" si="57"/>
        <v>0</v>
      </c>
      <c r="D148" s="15">
        <f t="shared" si="58"/>
        <v>0</v>
      </c>
      <c r="E148" s="25">
        <v>0</v>
      </c>
      <c r="F148" s="26">
        <v>0</v>
      </c>
      <c r="G148" s="26">
        <v>0</v>
      </c>
      <c r="H148" s="25">
        <v>0</v>
      </c>
      <c r="I148" s="26">
        <v>0</v>
      </c>
      <c r="J148" s="26">
        <v>0</v>
      </c>
      <c r="K148" s="25">
        <v>0</v>
      </c>
      <c r="L148" s="26">
        <v>0</v>
      </c>
      <c r="M148" s="26">
        <v>0</v>
      </c>
      <c r="N148" s="25">
        <v>0</v>
      </c>
      <c r="O148" s="26">
        <v>0</v>
      </c>
      <c r="P148" s="26">
        <v>0</v>
      </c>
      <c r="Q148" s="25">
        <v>0</v>
      </c>
      <c r="R148" s="26">
        <v>0</v>
      </c>
      <c r="S148" s="26">
        <v>0</v>
      </c>
      <c r="T148" s="25">
        <v>0</v>
      </c>
      <c r="U148" s="26">
        <v>0</v>
      </c>
      <c r="V148" s="26">
        <v>0</v>
      </c>
      <c r="W148" s="53">
        <v>0</v>
      </c>
      <c r="X148" s="50">
        <v>0</v>
      </c>
      <c r="Y148" s="50">
        <v>0</v>
      </c>
      <c r="Z148" s="25">
        <v>0</v>
      </c>
      <c r="AA148" s="26">
        <v>0</v>
      </c>
      <c r="AB148" s="26">
        <v>0</v>
      </c>
      <c r="AC148" s="25">
        <v>0</v>
      </c>
      <c r="AD148" s="26">
        <v>0</v>
      </c>
      <c r="AE148" s="26">
        <v>0</v>
      </c>
      <c r="AF148" s="25">
        <v>0</v>
      </c>
      <c r="AG148" s="26">
        <v>0</v>
      </c>
      <c r="AH148" s="26">
        <v>0</v>
      </c>
    </row>
    <row r="149" spans="1:34">
      <c r="A149" s="12" t="s">
        <v>62</v>
      </c>
      <c r="B149" s="23">
        <f t="shared" si="56"/>
        <v>0</v>
      </c>
      <c r="C149" s="15">
        <f t="shared" si="57"/>
        <v>0</v>
      </c>
      <c r="D149" s="15">
        <f t="shared" si="58"/>
        <v>0</v>
      </c>
      <c r="E149" s="25">
        <v>0</v>
      </c>
      <c r="F149" s="26">
        <v>0</v>
      </c>
      <c r="G149" s="26">
        <v>0</v>
      </c>
      <c r="H149" s="25">
        <v>0</v>
      </c>
      <c r="I149" s="26">
        <v>0</v>
      </c>
      <c r="J149" s="26">
        <v>0</v>
      </c>
      <c r="K149" s="25">
        <v>0</v>
      </c>
      <c r="L149" s="26">
        <v>0</v>
      </c>
      <c r="M149" s="26">
        <v>0</v>
      </c>
      <c r="N149" s="25">
        <v>0</v>
      </c>
      <c r="O149" s="26">
        <v>0</v>
      </c>
      <c r="P149" s="26">
        <v>0</v>
      </c>
      <c r="Q149" s="25">
        <v>0</v>
      </c>
      <c r="R149" s="26">
        <v>0</v>
      </c>
      <c r="S149" s="26">
        <v>0</v>
      </c>
      <c r="T149" s="25">
        <v>0</v>
      </c>
      <c r="U149" s="26">
        <v>0</v>
      </c>
      <c r="V149" s="26">
        <v>0</v>
      </c>
      <c r="W149" s="53">
        <v>0</v>
      </c>
      <c r="X149" s="50">
        <v>0</v>
      </c>
      <c r="Y149" s="50">
        <v>0</v>
      </c>
      <c r="Z149" s="25">
        <v>0</v>
      </c>
      <c r="AA149" s="26">
        <v>0</v>
      </c>
      <c r="AB149" s="26">
        <v>0</v>
      </c>
      <c r="AC149" s="25">
        <v>0</v>
      </c>
      <c r="AD149" s="26">
        <v>0</v>
      </c>
      <c r="AE149" s="26">
        <v>0</v>
      </c>
      <c r="AF149" s="25">
        <v>0</v>
      </c>
      <c r="AG149" s="26">
        <v>0</v>
      </c>
      <c r="AH149" s="26">
        <v>0</v>
      </c>
    </row>
    <row r="150" spans="1:34">
      <c r="A150" s="12" t="s">
        <v>55</v>
      </c>
      <c r="B150" s="23">
        <f t="shared" si="56"/>
        <v>254919.92</v>
      </c>
      <c r="C150" s="15">
        <f t="shared" si="57"/>
        <v>288000</v>
      </c>
      <c r="D150" s="15">
        <f t="shared" si="58"/>
        <v>0</v>
      </c>
      <c r="E150" s="25">
        <v>0</v>
      </c>
      <c r="F150" s="26">
        <v>0</v>
      </c>
      <c r="G150" s="26">
        <v>0</v>
      </c>
      <c r="H150" s="25">
        <v>0</v>
      </c>
      <c r="I150" s="26">
        <v>0</v>
      </c>
      <c r="J150" s="26">
        <v>0</v>
      </c>
      <c r="K150" s="25">
        <v>0</v>
      </c>
      <c r="L150" s="26">
        <v>0</v>
      </c>
      <c r="M150" s="26">
        <v>0</v>
      </c>
      <c r="N150" s="25">
        <v>0</v>
      </c>
      <c r="O150" s="26">
        <v>0</v>
      </c>
      <c r="P150" s="26">
        <v>0</v>
      </c>
      <c r="Q150" s="25">
        <v>0</v>
      </c>
      <c r="R150" s="26">
        <v>0</v>
      </c>
      <c r="S150" s="26">
        <v>0</v>
      </c>
      <c r="T150" s="25">
        <v>254919.92</v>
      </c>
      <c r="U150" s="26">
        <v>288000</v>
      </c>
      <c r="V150" s="26">
        <v>0</v>
      </c>
      <c r="W150" s="53">
        <v>0</v>
      </c>
      <c r="X150" s="50">
        <v>0</v>
      </c>
      <c r="Y150" s="50">
        <v>0</v>
      </c>
      <c r="Z150" s="25">
        <v>0</v>
      </c>
      <c r="AA150" s="26">
        <v>0</v>
      </c>
      <c r="AB150" s="26">
        <v>0</v>
      </c>
      <c r="AC150" s="25">
        <v>0</v>
      </c>
      <c r="AD150" s="26">
        <v>0</v>
      </c>
      <c r="AE150" s="26">
        <v>0</v>
      </c>
      <c r="AF150" s="25">
        <v>0</v>
      </c>
      <c r="AG150" s="26">
        <v>0</v>
      </c>
      <c r="AH150" s="26">
        <v>0</v>
      </c>
    </row>
    <row r="151" spans="1:34">
      <c r="A151" s="12" t="s">
        <v>32</v>
      </c>
      <c r="B151" s="23">
        <f t="shared" si="56"/>
        <v>3075862.18</v>
      </c>
      <c r="C151" s="15">
        <f t="shared" si="57"/>
        <v>1155661.58</v>
      </c>
      <c r="D151" s="15">
        <f t="shared" si="58"/>
        <v>20000</v>
      </c>
      <c r="E151" s="25">
        <v>0</v>
      </c>
      <c r="F151" s="26">
        <v>0</v>
      </c>
      <c r="G151" s="26">
        <v>0</v>
      </c>
      <c r="H151" s="25">
        <v>0</v>
      </c>
      <c r="I151" s="26">
        <v>0</v>
      </c>
      <c r="J151" s="26">
        <v>0</v>
      </c>
      <c r="K151" s="25">
        <v>0</v>
      </c>
      <c r="L151" s="26">
        <v>0</v>
      </c>
      <c r="M151" s="26">
        <v>0</v>
      </c>
      <c r="N151" s="25">
        <v>0</v>
      </c>
      <c r="O151" s="26">
        <v>0</v>
      </c>
      <c r="P151" s="26">
        <v>0</v>
      </c>
      <c r="Q151" s="25">
        <f>390173.3+6042.85+27000</f>
        <v>423216.14999999997</v>
      </c>
      <c r="R151" s="26">
        <f>110400+11500+10600</f>
        <v>132500</v>
      </c>
      <c r="S151" s="26">
        <v>0</v>
      </c>
      <c r="T151" s="25">
        <v>2643596.0300000003</v>
      </c>
      <c r="U151" s="26">
        <f>1538961.58-553500</f>
        <v>985461.58000000007</v>
      </c>
      <c r="V151" s="26">
        <v>20000</v>
      </c>
      <c r="W151" s="53">
        <v>0</v>
      </c>
      <c r="X151" s="50">
        <v>0</v>
      </c>
      <c r="Y151" s="50">
        <v>0</v>
      </c>
      <c r="Z151" s="25">
        <v>0</v>
      </c>
      <c r="AA151" s="26">
        <v>0</v>
      </c>
      <c r="AB151" s="26">
        <v>0</v>
      </c>
      <c r="AC151" s="25">
        <v>9050</v>
      </c>
      <c r="AD151" s="26">
        <v>37700</v>
      </c>
      <c r="AE151" s="26">
        <v>0</v>
      </c>
      <c r="AF151" s="25">
        <v>0</v>
      </c>
      <c r="AG151" s="26">
        <v>0</v>
      </c>
      <c r="AH151" s="26">
        <v>0</v>
      </c>
    </row>
    <row r="152" spans="1:34">
      <c r="A152" s="17" t="s">
        <v>79</v>
      </c>
      <c r="B152" s="23">
        <f t="shared" si="56"/>
        <v>32975.629999999997</v>
      </c>
      <c r="C152" s="15">
        <f t="shared" si="57"/>
        <v>421000</v>
      </c>
      <c r="D152" s="15">
        <f t="shared" si="58"/>
        <v>0</v>
      </c>
      <c r="E152" s="23">
        <f>E153+E154</f>
        <v>0</v>
      </c>
      <c r="F152" s="15">
        <f>F153+F154</f>
        <v>0</v>
      </c>
      <c r="G152" s="15">
        <f>G153+G154</f>
        <v>0</v>
      </c>
      <c r="H152" s="23">
        <f t="shared" ref="H152:P152" si="59">H153+H154</f>
        <v>0</v>
      </c>
      <c r="I152" s="15">
        <f t="shared" si="59"/>
        <v>0</v>
      </c>
      <c r="J152" s="15">
        <f t="shared" si="59"/>
        <v>0</v>
      </c>
      <c r="K152" s="23">
        <f t="shared" si="59"/>
        <v>0</v>
      </c>
      <c r="L152" s="15">
        <f t="shared" si="59"/>
        <v>0</v>
      </c>
      <c r="M152" s="15">
        <f t="shared" si="59"/>
        <v>0</v>
      </c>
      <c r="N152" s="23">
        <f t="shared" si="59"/>
        <v>0</v>
      </c>
      <c r="O152" s="15">
        <f t="shared" si="59"/>
        <v>0</v>
      </c>
      <c r="P152" s="15">
        <f t="shared" si="59"/>
        <v>0</v>
      </c>
      <c r="Q152" s="23">
        <f>Q153+Q154</f>
        <v>0</v>
      </c>
      <c r="R152" s="15">
        <f>R153+R154</f>
        <v>0</v>
      </c>
      <c r="S152" s="15">
        <f>S153+S154</f>
        <v>0</v>
      </c>
      <c r="T152" s="23">
        <v>28900</v>
      </c>
      <c r="U152" s="15">
        <v>416000</v>
      </c>
      <c r="V152" s="15">
        <v>0</v>
      </c>
      <c r="W152" s="52">
        <f>W153+W154</f>
        <v>0</v>
      </c>
      <c r="X152" s="49">
        <f>X153+X154</f>
        <v>0</v>
      </c>
      <c r="Y152" s="49">
        <f>Y153+Y154</f>
        <v>0</v>
      </c>
      <c r="Z152" s="23">
        <f t="shared" ref="Z152:AH152" si="60">Z153+Z154</f>
        <v>0</v>
      </c>
      <c r="AA152" s="15">
        <f t="shared" si="60"/>
        <v>0</v>
      </c>
      <c r="AB152" s="15">
        <f t="shared" si="60"/>
        <v>0</v>
      </c>
      <c r="AC152" s="23">
        <f t="shared" si="60"/>
        <v>4075.63</v>
      </c>
      <c r="AD152" s="15">
        <f t="shared" si="60"/>
        <v>5000</v>
      </c>
      <c r="AE152" s="15">
        <f t="shared" si="60"/>
        <v>0</v>
      </c>
      <c r="AF152" s="23">
        <f t="shared" si="60"/>
        <v>0</v>
      </c>
      <c r="AG152" s="15">
        <f t="shared" si="60"/>
        <v>0</v>
      </c>
      <c r="AH152" s="15">
        <f t="shared" si="60"/>
        <v>0</v>
      </c>
    </row>
    <row r="153" spans="1:34">
      <c r="A153" s="12" t="s">
        <v>20</v>
      </c>
      <c r="B153" s="23">
        <f t="shared" si="56"/>
        <v>32975.629999999997</v>
      </c>
      <c r="C153" s="15">
        <f t="shared" si="57"/>
        <v>421000</v>
      </c>
      <c r="D153" s="15">
        <f t="shared" si="58"/>
        <v>0</v>
      </c>
      <c r="E153" s="25">
        <v>0</v>
      </c>
      <c r="F153" s="26">
        <v>0</v>
      </c>
      <c r="G153" s="26">
        <v>0</v>
      </c>
      <c r="H153" s="25">
        <v>0</v>
      </c>
      <c r="I153" s="26">
        <v>0</v>
      </c>
      <c r="J153" s="26">
        <v>0</v>
      </c>
      <c r="K153" s="25">
        <v>0</v>
      </c>
      <c r="L153" s="26">
        <v>0</v>
      </c>
      <c r="M153" s="26">
        <v>0</v>
      </c>
      <c r="N153" s="25">
        <v>0</v>
      </c>
      <c r="O153" s="26">
        <v>0</v>
      </c>
      <c r="P153" s="26">
        <v>0</v>
      </c>
      <c r="Q153" s="25">
        <v>0</v>
      </c>
      <c r="R153" s="26">
        <v>0</v>
      </c>
      <c r="S153" s="26">
        <v>0</v>
      </c>
      <c r="T153" s="25">
        <v>28900</v>
      </c>
      <c r="U153" s="26">
        <v>416000</v>
      </c>
      <c r="V153" s="26">
        <v>0</v>
      </c>
      <c r="W153" s="53">
        <v>0</v>
      </c>
      <c r="X153" s="50">
        <v>0</v>
      </c>
      <c r="Y153" s="50">
        <v>0</v>
      </c>
      <c r="Z153" s="25">
        <v>0</v>
      </c>
      <c r="AA153" s="26">
        <v>0</v>
      </c>
      <c r="AB153" s="26">
        <v>0</v>
      </c>
      <c r="AC153" s="25">
        <v>4075.63</v>
      </c>
      <c r="AD153" s="26">
        <v>5000</v>
      </c>
      <c r="AE153" s="26">
        <v>0</v>
      </c>
      <c r="AF153" s="25">
        <v>0</v>
      </c>
      <c r="AG153" s="26">
        <v>0</v>
      </c>
      <c r="AH153" s="26">
        <v>0</v>
      </c>
    </row>
    <row r="154" spans="1:34">
      <c r="A154" s="12" t="s">
        <v>54</v>
      </c>
      <c r="B154" s="23">
        <f t="shared" si="56"/>
        <v>0</v>
      </c>
      <c r="C154" s="15">
        <f t="shared" si="57"/>
        <v>0</v>
      </c>
      <c r="D154" s="15">
        <f t="shared" si="58"/>
        <v>0</v>
      </c>
      <c r="E154" s="25">
        <v>0</v>
      </c>
      <c r="F154" s="26">
        <v>0</v>
      </c>
      <c r="G154" s="26">
        <v>0</v>
      </c>
      <c r="H154" s="25">
        <v>0</v>
      </c>
      <c r="I154" s="26">
        <v>0</v>
      </c>
      <c r="J154" s="26">
        <v>0</v>
      </c>
      <c r="K154" s="25">
        <v>0</v>
      </c>
      <c r="L154" s="26">
        <v>0</v>
      </c>
      <c r="M154" s="26">
        <v>0</v>
      </c>
      <c r="N154" s="25">
        <v>0</v>
      </c>
      <c r="O154" s="26">
        <v>0</v>
      </c>
      <c r="P154" s="26">
        <v>0</v>
      </c>
      <c r="Q154" s="25">
        <v>0</v>
      </c>
      <c r="R154" s="26">
        <v>0</v>
      </c>
      <c r="S154" s="26">
        <v>0</v>
      </c>
      <c r="T154" s="25">
        <v>0</v>
      </c>
      <c r="U154" s="26">
        <v>0</v>
      </c>
      <c r="V154" s="26">
        <v>0</v>
      </c>
      <c r="W154" s="53">
        <v>0</v>
      </c>
      <c r="X154" s="50">
        <v>0</v>
      </c>
      <c r="Y154" s="50">
        <v>0</v>
      </c>
      <c r="Z154" s="25">
        <v>0</v>
      </c>
      <c r="AA154" s="26">
        <v>0</v>
      </c>
      <c r="AB154" s="26">
        <v>0</v>
      </c>
      <c r="AC154" s="25">
        <v>0</v>
      </c>
      <c r="AD154" s="26">
        <v>0</v>
      </c>
      <c r="AE154" s="26">
        <v>0</v>
      </c>
      <c r="AF154" s="25">
        <v>0</v>
      </c>
      <c r="AG154" s="26">
        <v>0</v>
      </c>
      <c r="AH154" s="26">
        <v>0</v>
      </c>
    </row>
    <row r="155" spans="1:34" ht="31.5">
      <c r="A155" s="18" t="s">
        <v>75</v>
      </c>
      <c r="B155" s="23">
        <f t="shared" si="56"/>
        <v>0</v>
      </c>
      <c r="C155" s="15">
        <f t="shared" si="57"/>
        <v>0</v>
      </c>
      <c r="D155" s="15">
        <f t="shared" si="58"/>
        <v>0</v>
      </c>
      <c r="E155" s="23">
        <f>E156</f>
        <v>0</v>
      </c>
      <c r="F155" s="15">
        <f>F156</f>
        <v>0</v>
      </c>
      <c r="G155" s="15">
        <f>G156</f>
        <v>0</v>
      </c>
      <c r="H155" s="23">
        <f t="shared" ref="H155:P155" si="61">H156</f>
        <v>0</v>
      </c>
      <c r="I155" s="15">
        <f t="shared" si="61"/>
        <v>0</v>
      </c>
      <c r="J155" s="15">
        <f t="shared" si="61"/>
        <v>0</v>
      </c>
      <c r="K155" s="23">
        <f t="shared" si="61"/>
        <v>0</v>
      </c>
      <c r="L155" s="15">
        <f t="shared" si="61"/>
        <v>0</v>
      </c>
      <c r="M155" s="15">
        <f t="shared" si="61"/>
        <v>0</v>
      </c>
      <c r="N155" s="23">
        <f t="shared" si="61"/>
        <v>0</v>
      </c>
      <c r="O155" s="15">
        <f t="shared" si="61"/>
        <v>0</v>
      </c>
      <c r="P155" s="15">
        <f t="shared" si="61"/>
        <v>0</v>
      </c>
      <c r="Q155" s="23">
        <f>Q156</f>
        <v>0</v>
      </c>
      <c r="R155" s="15">
        <f>R156</f>
        <v>0</v>
      </c>
      <c r="S155" s="15">
        <f>S156</f>
        <v>0</v>
      </c>
      <c r="T155" s="23">
        <v>0</v>
      </c>
      <c r="U155" s="15">
        <v>0</v>
      </c>
      <c r="V155" s="15">
        <v>0</v>
      </c>
      <c r="W155" s="52">
        <f>W156</f>
        <v>0</v>
      </c>
      <c r="X155" s="49">
        <f>X156</f>
        <v>0</v>
      </c>
      <c r="Y155" s="49">
        <f>Y156</f>
        <v>0</v>
      </c>
      <c r="Z155" s="23">
        <f t="shared" ref="Z155:AH155" si="62">Z156</f>
        <v>0</v>
      </c>
      <c r="AA155" s="15">
        <f t="shared" si="62"/>
        <v>0</v>
      </c>
      <c r="AB155" s="15">
        <f t="shared" si="62"/>
        <v>0</v>
      </c>
      <c r="AC155" s="23">
        <f t="shared" si="62"/>
        <v>0</v>
      </c>
      <c r="AD155" s="15">
        <f t="shared" si="62"/>
        <v>0</v>
      </c>
      <c r="AE155" s="15">
        <f t="shared" si="62"/>
        <v>0</v>
      </c>
      <c r="AF155" s="23">
        <f t="shared" si="62"/>
        <v>0</v>
      </c>
      <c r="AG155" s="15">
        <f t="shared" si="62"/>
        <v>0</v>
      </c>
      <c r="AH155" s="15">
        <f t="shared" si="62"/>
        <v>0</v>
      </c>
    </row>
    <row r="156" spans="1:34">
      <c r="A156" s="12" t="s">
        <v>76</v>
      </c>
      <c r="B156" s="23">
        <f t="shared" si="56"/>
        <v>0</v>
      </c>
      <c r="C156" s="15">
        <f t="shared" si="57"/>
        <v>0</v>
      </c>
      <c r="D156" s="15">
        <f t="shared" si="58"/>
        <v>0</v>
      </c>
      <c r="E156" s="23">
        <v>0</v>
      </c>
      <c r="F156" s="15">
        <v>0</v>
      </c>
      <c r="G156" s="15">
        <v>0</v>
      </c>
      <c r="H156" s="23">
        <v>0</v>
      </c>
      <c r="I156" s="15">
        <v>0</v>
      </c>
      <c r="J156" s="15">
        <v>0</v>
      </c>
      <c r="K156" s="23">
        <v>0</v>
      </c>
      <c r="L156" s="15">
        <v>0</v>
      </c>
      <c r="M156" s="15">
        <v>0</v>
      </c>
      <c r="N156" s="23">
        <v>0</v>
      </c>
      <c r="O156" s="15">
        <v>0</v>
      </c>
      <c r="P156" s="15">
        <v>0</v>
      </c>
      <c r="Q156" s="23">
        <v>0</v>
      </c>
      <c r="R156" s="15">
        <v>0</v>
      </c>
      <c r="S156" s="15">
        <v>0</v>
      </c>
      <c r="T156" s="23">
        <v>0</v>
      </c>
      <c r="U156" s="15">
        <v>0</v>
      </c>
      <c r="V156" s="15">
        <v>0</v>
      </c>
      <c r="W156" s="52">
        <v>0</v>
      </c>
      <c r="X156" s="49">
        <v>0</v>
      </c>
      <c r="Y156" s="49">
        <v>0</v>
      </c>
      <c r="Z156" s="23">
        <v>0</v>
      </c>
      <c r="AA156" s="15">
        <v>0</v>
      </c>
      <c r="AB156" s="15">
        <v>0</v>
      </c>
      <c r="AC156" s="23">
        <v>0</v>
      </c>
      <c r="AD156" s="15">
        <v>0</v>
      </c>
      <c r="AE156" s="15">
        <v>0</v>
      </c>
      <c r="AF156" s="23">
        <v>0</v>
      </c>
      <c r="AG156" s="15">
        <v>0</v>
      </c>
      <c r="AH156" s="15">
        <v>0</v>
      </c>
    </row>
    <row r="157" spans="1:34" s="7" customFormat="1">
      <c r="A157" s="11" t="s">
        <v>33</v>
      </c>
      <c r="B157" s="23">
        <f t="shared" si="56"/>
        <v>1224676.8699999999</v>
      </c>
      <c r="C157" s="15">
        <f t="shared" si="57"/>
        <v>161927.41</v>
      </c>
      <c r="D157" s="15">
        <f t="shared" si="58"/>
        <v>26923.47</v>
      </c>
      <c r="E157" s="23">
        <f>E158+E159+E160+E161+E164</f>
        <v>0</v>
      </c>
      <c r="F157" s="15">
        <f>F158+F159+F160+F161+F164</f>
        <v>0</v>
      </c>
      <c r="G157" s="15">
        <f>G158+G159+G160+G161+G164</f>
        <v>0</v>
      </c>
      <c r="H157" s="23">
        <f t="shared" ref="H157:P157" si="63">H158+H159+H160+H161+H164</f>
        <v>0</v>
      </c>
      <c r="I157" s="15">
        <f t="shared" si="63"/>
        <v>0</v>
      </c>
      <c r="J157" s="15">
        <f t="shared" si="63"/>
        <v>0</v>
      </c>
      <c r="K157" s="23">
        <f t="shared" si="63"/>
        <v>0</v>
      </c>
      <c r="L157" s="15">
        <f t="shared" si="63"/>
        <v>0</v>
      </c>
      <c r="M157" s="15">
        <f t="shared" si="63"/>
        <v>0</v>
      </c>
      <c r="N157" s="23">
        <f t="shared" si="63"/>
        <v>0</v>
      </c>
      <c r="O157" s="15">
        <f t="shared" si="63"/>
        <v>0</v>
      </c>
      <c r="P157" s="15">
        <f t="shared" si="63"/>
        <v>0</v>
      </c>
      <c r="Q157" s="23">
        <f>Q158+Q159+Q160+Q161+Q164+Q163</f>
        <v>43730.49</v>
      </c>
      <c r="R157" s="23">
        <f t="shared" ref="R157:S157" si="64">R158+R159+R160+R161+R164+R163</f>
        <v>7.41</v>
      </c>
      <c r="S157" s="23">
        <f t="shared" si="64"/>
        <v>7.41</v>
      </c>
      <c r="T157" s="23">
        <v>1180946.3799999999</v>
      </c>
      <c r="U157" s="15">
        <v>161920</v>
      </c>
      <c r="V157" s="15">
        <v>26916.06</v>
      </c>
      <c r="W157" s="52">
        <f>W158+W159+W160+W161+W164</f>
        <v>0</v>
      </c>
      <c r="X157" s="49">
        <f>X158+X159+X160+X161+X164</f>
        <v>0</v>
      </c>
      <c r="Y157" s="49">
        <f>Y158+Y159+Y160+Y161+Y164</f>
        <v>0</v>
      </c>
      <c r="Z157" s="23">
        <f t="shared" ref="Z157:AH157" si="65">Z158+Z159+Z160+Z161+Z164</f>
        <v>0</v>
      </c>
      <c r="AA157" s="15">
        <f t="shared" si="65"/>
        <v>0</v>
      </c>
      <c r="AB157" s="15">
        <f t="shared" si="65"/>
        <v>0</v>
      </c>
      <c r="AC157" s="23">
        <f t="shared" si="65"/>
        <v>0</v>
      </c>
      <c r="AD157" s="15">
        <f t="shared" si="65"/>
        <v>0</v>
      </c>
      <c r="AE157" s="15">
        <f t="shared" si="65"/>
        <v>0</v>
      </c>
      <c r="AF157" s="23">
        <f t="shared" si="65"/>
        <v>0</v>
      </c>
      <c r="AG157" s="15">
        <f t="shared" si="65"/>
        <v>0</v>
      </c>
      <c r="AH157" s="15">
        <f t="shared" si="65"/>
        <v>0</v>
      </c>
    </row>
    <row r="158" spans="1:34" s="7" customFormat="1" ht="31.5">
      <c r="A158" s="11" t="s">
        <v>85</v>
      </c>
      <c r="B158" s="23">
        <f t="shared" si="56"/>
        <v>0</v>
      </c>
      <c r="C158" s="15">
        <f t="shared" si="57"/>
        <v>20020</v>
      </c>
      <c r="D158" s="15">
        <f t="shared" si="58"/>
        <v>20010.060000000001</v>
      </c>
      <c r="E158" s="23">
        <v>0</v>
      </c>
      <c r="F158" s="15">
        <v>0</v>
      </c>
      <c r="G158" s="15">
        <v>0</v>
      </c>
      <c r="H158" s="23"/>
      <c r="I158" s="15">
        <v>0</v>
      </c>
      <c r="J158" s="15">
        <v>0</v>
      </c>
      <c r="K158" s="23">
        <v>0</v>
      </c>
      <c r="L158" s="15">
        <v>0</v>
      </c>
      <c r="M158" s="15">
        <v>0</v>
      </c>
      <c r="N158" s="23">
        <v>0</v>
      </c>
      <c r="O158" s="15">
        <v>0</v>
      </c>
      <c r="P158" s="15">
        <v>0</v>
      </c>
      <c r="Q158" s="23">
        <v>0</v>
      </c>
      <c r="R158" s="15">
        <v>0</v>
      </c>
      <c r="S158" s="15">
        <v>0</v>
      </c>
      <c r="T158" s="23">
        <v>0</v>
      </c>
      <c r="U158" s="15">
        <v>20020</v>
      </c>
      <c r="V158" s="15">
        <v>20010.060000000001</v>
      </c>
      <c r="W158" s="52">
        <v>0</v>
      </c>
      <c r="X158" s="49">
        <v>0</v>
      </c>
      <c r="Y158" s="49">
        <v>0</v>
      </c>
      <c r="Z158" s="23">
        <v>0</v>
      </c>
      <c r="AA158" s="15">
        <v>0</v>
      </c>
      <c r="AB158" s="15">
        <v>0</v>
      </c>
      <c r="AC158" s="23">
        <v>0</v>
      </c>
      <c r="AD158" s="15">
        <v>0</v>
      </c>
      <c r="AE158" s="15">
        <v>0</v>
      </c>
      <c r="AF158" s="23">
        <v>0</v>
      </c>
      <c r="AG158" s="15">
        <v>0</v>
      </c>
      <c r="AH158" s="15">
        <v>0</v>
      </c>
    </row>
    <row r="159" spans="1:34" s="7" customFormat="1" ht="31.5">
      <c r="A159" s="11" t="s">
        <v>86</v>
      </c>
      <c r="B159" s="23">
        <f t="shared" si="56"/>
        <v>0</v>
      </c>
      <c r="C159" s="15">
        <f t="shared" si="57"/>
        <v>0</v>
      </c>
      <c r="D159" s="15">
        <f t="shared" si="58"/>
        <v>0</v>
      </c>
      <c r="E159" s="23">
        <v>0</v>
      </c>
      <c r="F159" s="15">
        <v>0</v>
      </c>
      <c r="G159" s="15">
        <v>0</v>
      </c>
      <c r="H159" s="23">
        <v>0</v>
      </c>
      <c r="I159" s="15">
        <v>0</v>
      </c>
      <c r="J159" s="15">
        <v>0</v>
      </c>
      <c r="K159" s="23">
        <v>0</v>
      </c>
      <c r="L159" s="15">
        <v>0</v>
      </c>
      <c r="M159" s="15">
        <v>0</v>
      </c>
      <c r="N159" s="23">
        <v>0</v>
      </c>
      <c r="O159" s="15">
        <v>0</v>
      </c>
      <c r="P159" s="15">
        <v>0</v>
      </c>
      <c r="Q159" s="23">
        <v>0</v>
      </c>
      <c r="R159" s="15">
        <v>0</v>
      </c>
      <c r="S159" s="15">
        <v>0</v>
      </c>
      <c r="T159" s="23">
        <v>0</v>
      </c>
      <c r="U159" s="15">
        <v>0</v>
      </c>
      <c r="V159" s="15">
        <v>0</v>
      </c>
      <c r="W159" s="52">
        <v>0</v>
      </c>
      <c r="X159" s="49">
        <v>0</v>
      </c>
      <c r="Y159" s="49">
        <v>0</v>
      </c>
      <c r="Z159" s="23">
        <v>0</v>
      </c>
      <c r="AA159" s="15">
        <v>0</v>
      </c>
      <c r="AB159" s="15">
        <v>0</v>
      </c>
      <c r="AC159" s="23">
        <v>0</v>
      </c>
      <c r="AD159" s="15">
        <v>0</v>
      </c>
      <c r="AE159" s="15">
        <v>0</v>
      </c>
      <c r="AF159" s="23">
        <v>0</v>
      </c>
      <c r="AG159" s="15">
        <v>0</v>
      </c>
      <c r="AH159" s="15">
        <v>0</v>
      </c>
    </row>
    <row r="160" spans="1:34" s="7" customFormat="1">
      <c r="A160" s="11" t="s">
        <v>88</v>
      </c>
      <c r="B160" s="23">
        <f t="shared" si="56"/>
        <v>0</v>
      </c>
      <c r="C160" s="15">
        <f t="shared" si="57"/>
        <v>0</v>
      </c>
      <c r="D160" s="15">
        <f t="shared" si="58"/>
        <v>0</v>
      </c>
      <c r="E160" s="23">
        <v>0</v>
      </c>
      <c r="F160" s="15">
        <v>0</v>
      </c>
      <c r="G160" s="15">
        <v>0</v>
      </c>
      <c r="H160" s="23">
        <v>0</v>
      </c>
      <c r="I160" s="15">
        <v>0</v>
      </c>
      <c r="J160" s="15">
        <v>0</v>
      </c>
      <c r="K160" s="23">
        <v>0</v>
      </c>
      <c r="L160" s="15">
        <v>0</v>
      </c>
      <c r="M160" s="15">
        <v>0</v>
      </c>
      <c r="N160" s="23">
        <v>0</v>
      </c>
      <c r="O160" s="15">
        <v>0</v>
      </c>
      <c r="P160" s="15">
        <v>0</v>
      </c>
      <c r="Q160" s="23">
        <v>0</v>
      </c>
      <c r="R160" s="15">
        <v>0</v>
      </c>
      <c r="S160" s="15">
        <v>0</v>
      </c>
      <c r="T160" s="23">
        <v>0</v>
      </c>
      <c r="U160" s="15">
        <v>0</v>
      </c>
      <c r="V160" s="15">
        <v>0</v>
      </c>
      <c r="W160" s="52">
        <v>0</v>
      </c>
      <c r="X160" s="49">
        <v>0</v>
      </c>
      <c r="Y160" s="49">
        <v>0</v>
      </c>
      <c r="Z160" s="23">
        <v>0</v>
      </c>
      <c r="AA160" s="15">
        <v>0</v>
      </c>
      <c r="AB160" s="15">
        <v>0</v>
      </c>
      <c r="AC160" s="23">
        <v>0</v>
      </c>
      <c r="AD160" s="15">
        <v>0</v>
      </c>
      <c r="AE160" s="15">
        <v>0</v>
      </c>
      <c r="AF160" s="23">
        <v>0</v>
      </c>
      <c r="AG160" s="15">
        <v>0</v>
      </c>
      <c r="AH160" s="15">
        <v>0</v>
      </c>
    </row>
    <row r="161" spans="1:34" s="7" customFormat="1">
      <c r="A161" s="11" t="s">
        <v>89</v>
      </c>
      <c r="B161" s="23">
        <f t="shared" si="56"/>
        <v>1180946.3799999999</v>
      </c>
      <c r="C161" s="15">
        <f t="shared" si="57"/>
        <v>141900</v>
      </c>
      <c r="D161" s="15">
        <f t="shared" si="58"/>
        <v>6906</v>
      </c>
      <c r="E161" s="23">
        <v>0</v>
      </c>
      <c r="F161" s="15">
        <v>0</v>
      </c>
      <c r="G161" s="15">
        <v>0</v>
      </c>
      <c r="H161" s="23">
        <f>H162+H163</f>
        <v>0</v>
      </c>
      <c r="I161" s="15">
        <v>0</v>
      </c>
      <c r="J161" s="15">
        <v>0</v>
      </c>
      <c r="K161" s="23">
        <v>0</v>
      </c>
      <c r="L161" s="15">
        <v>0</v>
      </c>
      <c r="M161" s="15">
        <v>0</v>
      </c>
      <c r="N161" s="23">
        <v>0</v>
      </c>
      <c r="O161" s="15">
        <v>0</v>
      </c>
      <c r="P161" s="15">
        <v>0</v>
      </c>
      <c r="Q161" s="23">
        <v>0</v>
      </c>
      <c r="R161" s="15">
        <v>0</v>
      </c>
      <c r="S161" s="15">
        <v>0</v>
      </c>
      <c r="T161" s="23">
        <v>1180946.3799999999</v>
      </c>
      <c r="U161" s="15">
        <v>141900</v>
      </c>
      <c r="V161" s="15">
        <v>6906</v>
      </c>
      <c r="W161" s="52">
        <v>0</v>
      </c>
      <c r="X161" s="49">
        <v>0</v>
      </c>
      <c r="Y161" s="49">
        <v>0</v>
      </c>
      <c r="Z161" s="23">
        <v>0</v>
      </c>
      <c r="AA161" s="15">
        <v>0</v>
      </c>
      <c r="AB161" s="15">
        <v>0</v>
      </c>
      <c r="AC161" s="23">
        <v>0</v>
      </c>
      <c r="AD161" s="15">
        <v>0</v>
      </c>
      <c r="AE161" s="15">
        <v>0</v>
      </c>
      <c r="AF161" s="23">
        <v>0</v>
      </c>
      <c r="AG161" s="15">
        <v>0</v>
      </c>
      <c r="AH161" s="15">
        <v>0</v>
      </c>
    </row>
    <row r="162" spans="1:34" s="7" customFormat="1">
      <c r="A162" s="10" t="s">
        <v>90</v>
      </c>
      <c r="B162" s="23">
        <f t="shared" si="56"/>
        <v>0</v>
      </c>
      <c r="C162" s="15">
        <f t="shared" si="57"/>
        <v>0</v>
      </c>
      <c r="D162" s="15">
        <f t="shared" si="58"/>
        <v>0</v>
      </c>
      <c r="E162" s="25">
        <v>0</v>
      </c>
      <c r="F162" s="26">
        <v>0</v>
      </c>
      <c r="G162" s="26">
        <v>0</v>
      </c>
      <c r="H162" s="25"/>
      <c r="I162" s="26">
        <v>0</v>
      </c>
      <c r="J162" s="26">
        <v>0</v>
      </c>
      <c r="K162" s="25">
        <v>0</v>
      </c>
      <c r="L162" s="26">
        <v>0</v>
      </c>
      <c r="M162" s="26">
        <v>0</v>
      </c>
      <c r="N162" s="25">
        <v>0</v>
      </c>
      <c r="O162" s="26">
        <v>0</v>
      </c>
      <c r="P162" s="26">
        <v>0</v>
      </c>
      <c r="Q162" s="25">
        <v>0</v>
      </c>
      <c r="R162" s="26">
        <v>0</v>
      </c>
      <c r="S162" s="26">
        <v>0</v>
      </c>
      <c r="T162" s="25">
        <v>0</v>
      </c>
      <c r="U162" s="26">
        <v>0</v>
      </c>
      <c r="V162" s="26">
        <v>0</v>
      </c>
      <c r="W162" s="53">
        <v>0</v>
      </c>
      <c r="X162" s="50">
        <v>0</v>
      </c>
      <c r="Y162" s="50">
        <v>0</v>
      </c>
      <c r="Z162" s="25">
        <v>0</v>
      </c>
      <c r="AA162" s="26">
        <v>0</v>
      </c>
      <c r="AB162" s="26">
        <v>0</v>
      </c>
      <c r="AC162" s="25">
        <v>0</v>
      </c>
      <c r="AD162" s="26">
        <v>0</v>
      </c>
      <c r="AE162" s="26">
        <v>0</v>
      </c>
      <c r="AF162" s="25">
        <v>0</v>
      </c>
      <c r="AG162" s="26">
        <v>0</v>
      </c>
      <c r="AH162" s="26">
        <v>0</v>
      </c>
    </row>
    <row r="163" spans="1:34" s="7" customFormat="1">
      <c r="A163" s="10" t="s">
        <v>91</v>
      </c>
      <c r="B163" s="23">
        <f t="shared" si="56"/>
        <v>1224676.8699999999</v>
      </c>
      <c r="C163" s="15">
        <f t="shared" si="57"/>
        <v>141907.41</v>
      </c>
      <c r="D163" s="15">
        <f t="shared" si="58"/>
        <v>6913.41</v>
      </c>
      <c r="E163" s="25">
        <v>0</v>
      </c>
      <c r="F163" s="26">
        <v>0</v>
      </c>
      <c r="G163" s="26">
        <v>0</v>
      </c>
      <c r="H163" s="25">
        <v>0</v>
      </c>
      <c r="I163" s="26">
        <v>0</v>
      </c>
      <c r="J163" s="26">
        <v>0</v>
      </c>
      <c r="K163" s="25">
        <v>0</v>
      </c>
      <c r="L163" s="26">
        <v>0</v>
      </c>
      <c r="M163" s="26">
        <v>0</v>
      </c>
      <c r="N163" s="25">
        <v>0</v>
      </c>
      <c r="O163" s="26">
        <v>0</v>
      </c>
      <c r="P163" s="26">
        <v>0</v>
      </c>
      <c r="Q163" s="25">
        <f>29000+14730.49</f>
        <v>43730.49</v>
      </c>
      <c r="R163" s="26">
        <v>7.41</v>
      </c>
      <c r="S163" s="26">
        <v>7.41</v>
      </c>
      <c r="T163" s="25">
        <v>1180946.3799999999</v>
      </c>
      <c r="U163" s="26">
        <v>141900</v>
      </c>
      <c r="V163" s="26">
        <v>6906</v>
      </c>
      <c r="W163" s="53">
        <v>0</v>
      </c>
      <c r="X163" s="50">
        <v>0</v>
      </c>
      <c r="Y163" s="50">
        <v>0</v>
      </c>
      <c r="Z163" s="25">
        <v>0</v>
      </c>
      <c r="AA163" s="26">
        <v>0</v>
      </c>
      <c r="AB163" s="26">
        <v>0</v>
      </c>
      <c r="AC163" s="25">
        <v>0</v>
      </c>
      <c r="AD163" s="26">
        <v>0</v>
      </c>
      <c r="AE163" s="26">
        <v>0</v>
      </c>
      <c r="AF163" s="25">
        <v>0</v>
      </c>
      <c r="AG163" s="26">
        <v>0</v>
      </c>
      <c r="AH163" s="26">
        <v>0</v>
      </c>
    </row>
    <row r="164" spans="1:34">
      <c r="A164" s="20" t="s">
        <v>93</v>
      </c>
      <c r="B164" s="23">
        <f t="shared" si="56"/>
        <v>0</v>
      </c>
      <c r="C164" s="15">
        <f t="shared" si="57"/>
        <v>0</v>
      </c>
      <c r="D164" s="15">
        <f t="shared" si="58"/>
        <v>0</v>
      </c>
      <c r="E164" s="23">
        <v>0</v>
      </c>
      <c r="F164" s="15">
        <v>0</v>
      </c>
      <c r="G164" s="15">
        <v>0</v>
      </c>
      <c r="H164" s="23">
        <f>H165+H166</f>
        <v>0</v>
      </c>
      <c r="I164" s="15">
        <v>0</v>
      </c>
      <c r="J164" s="15">
        <v>0</v>
      </c>
      <c r="K164" s="23">
        <v>0</v>
      </c>
      <c r="L164" s="15">
        <v>0</v>
      </c>
      <c r="M164" s="15">
        <v>0</v>
      </c>
      <c r="N164" s="23">
        <v>0</v>
      </c>
      <c r="O164" s="15">
        <v>0</v>
      </c>
      <c r="P164" s="15">
        <v>0</v>
      </c>
      <c r="Q164" s="23">
        <v>0</v>
      </c>
      <c r="R164" s="15">
        <v>0</v>
      </c>
      <c r="S164" s="15">
        <v>0</v>
      </c>
      <c r="T164" s="23">
        <v>0</v>
      </c>
      <c r="U164" s="15">
        <v>0</v>
      </c>
      <c r="V164" s="15">
        <v>0</v>
      </c>
      <c r="W164" s="52">
        <v>0</v>
      </c>
      <c r="X164" s="49">
        <v>0</v>
      </c>
      <c r="Y164" s="49">
        <v>0</v>
      </c>
      <c r="Z164" s="23">
        <v>0</v>
      </c>
      <c r="AA164" s="15">
        <v>0</v>
      </c>
      <c r="AB164" s="15">
        <v>0</v>
      </c>
      <c r="AC164" s="23">
        <v>0</v>
      </c>
      <c r="AD164" s="15">
        <v>0</v>
      </c>
      <c r="AE164" s="15">
        <v>0</v>
      </c>
      <c r="AF164" s="23">
        <v>0</v>
      </c>
      <c r="AG164" s="15">
        <v>0</v>
      </c>
      <c r="AH164" s="15">
        <v>0</v>
      </c>
    </row>
    <row r="165" spans="1:34">
      <c r="A165" s="12" t="s">
        <v>92</v>
      </c>
      <c r="B165" s="23">
        <f t="shared" si="56"/>
        <v>0</v>
      </c>
      <c r="C165" s="15">
        <f t="shared" si="57"/>
        <v>0</v>
      </c>
      <c r="D165" s="15">
        <f t="shared" si="58"/>
        <v>0</v>
      </c>
      <c r="E165" s="25">
        <v>0</v>
      </c>
      <c r="F165" s="26">
        <v>0</v>
      </c>
      <c r="G165" s="26">
        <v>0</v>
      </c>
      <c r="H165" s="25"/>
      <c r="I165" s="26">
        <v>0</v>
      </c>
      <c r="J165" s="26">
        <v>0</v>
      </c>
      <c r="K165" s="25">
        <v>0</v>
      </c>
      <c r="L165" s="26">
        <v>0</v>
      </c>
      <c r="M165" s="26">
        <v>0</v>
      </c>
      <c r="N165" s="25">
        <v>0</v>
      </c>
      <c r="O165" s="26">
        <v>0</v>
      </c>
      <c r="P165" s="26">
        <v>0</v>
      </c>
      <c r="Q165" s="25">
        <v>0</v>
      </c>
      <c r="R165" s="26">
        <v>0</v>
      </c>
      <c r="S165" s="26">
        <v>0</v>
      </c>
      <c r="T165" s="25">
        <v>0</v>
      </c>
      <c r="U165" s="26">
        <v>0</v>
      </c>
      <c r="V165" s="26">
        <v>0</v>
      </c>
      <c r="W165" s="53">
        <v>0</v>
      </c>
      <c r="X165" s="50">
        <v>0</v>
      </c>
      <c r="Y165" s="50">
        <v>0</v>
      </c>
      <c r="Z165" s="25">
        <v>0</v>
      </c>
      <c r="AA165" s="26">
        <v>0</v>
      </c>
      <c r="AB165" s="26">
        <v>0</v>
      </c>
      <c r="AC165" s="25">
        <v>0</v>
      </c>
      <c r="AD165" s="26">
        <v>0</v>
      </c>
      <c r="AE165" s="26">
        <v>0</v>
      </c>
      <c r="AF165" s="25">
        <v>0</v>
      </c>
      <c r="AG165" s="26">
        <v>0</v>
      </c>
      <c r="AH165" s="26">
        <v>0</v>
      </c>
    </row>
    <row r="166" spans="1:34">
      <c r="A166" s="12" t="s">
        <v>91</v>
      </c>
      <c r="B166" s="23">
        <f t="shared" si="56"/>
        <v>0</v>
      </c>
      <c r="C166" s="15">
        <f t="shared" si="57"/>
        <v>0</v>
      </c>
      <c r="D166" s="15">
        <f t="shared" si="58"/>
        <v>0</v>
      </c>
      <c r="E166" s="25">
        <v>0</v>
      </c>
      <c r="F166" s="26">
        <v>0</v>
      </c>
      <c r="G166" s="26">
        <v>0</v>
      </c>
      <c r="H166" s="25">
        <v>0</v>
      </c>
      <c r="I166" s="26">
        <v>0</v>
      </c>
      <c r="J166" s="26">
        <v>0</v>
      </c>
      <c r="K166" s="25">
        <v>0</v>
      </c>
      <c r="L166" s="26">
        <v>0</v>
      </c>
      <c r="M166" s="26">
        <v>0</v>
      </c>
      <c r="N166" s="25">
        <v>0</v>
      </c>
      <c r="O166" s="26">
        <v>0</v>
      </c>
      <c r="P166" s="26">
        <v>0</v>
      </c>
      <c r="Q166" s="25">
        <v>0</v>
      </c>
      <c r="R166" s="26">
        <v>0</v>
      </c>
      <c r="S166" s="26">
        <v>0</v>
      </c>
      <c r="T166" s="25">
        <v>0</v>
      </c>
      <c r="U166" s="26">
        <v>0</v>
      </c>
      <c r="V166" s="26">
        <v>0</v>
      </c>
      <c r="W166" s="53">
        <v>0</v>
      </c>
      <c r="X166" s="50">
        <v>0</v>
      </c>
      <c r="Y166" s="50">
        <v>0</v>
      </c>
      <c r="Z166" s="25">
        <v>0</v>
      </c>
      <c r="AA166" s="26">
        <v>0</v>
      </c>
      <c r="AB166" s="26">
        <v>0</v>
      </c>
      <c r="AC166" s="25">
        <v>0</v>
      </c>
      <c r="AD166" s="26">
        <v>0</v>
      </c>
      <c r="AE166" s="26">
        <v>0</v>
      </c>
      <c r="AF166" s="25">
        <v>0</v>
      </c>
      <c r="AG166" s="26">
        <v>0</v>
      </c>
      <c r="AH166" s="26">
        <v>0</v>
      </c>
    </row>
    <row r="167" spans="1:34">
      <c r="A167" s="11" t="s">
        <v>80</v>
      </c>
      <c r="B167" s="23">
        <f t="shared" si="56"/>
        <v>0</v>
      </c>
      <c r="C167" s="15">
        <f t="shared" si="57"/>
        <v>0</v>
      </c>
      <c r="D167" s="15">
        <f t="shared" si="58"/>
        <v>0</v>
      </c>
      <c r="E167" s="23">
        <v>0</v>
      </c>
      <c r="F167" s="15">
        <v>0</v>
      </c>
      <c r="G167" s="15">
        <v>0</v>
      </c>
      <c r="H167" s="23"/>
      <c r="I167" s="15">
        <v>0</v>
      </c>
      <c r="J167" s="15">
        <v>0</v>
      </c>
      <c r="K167" s="23">
        <v>0</v>
      </c>
      <c r="L167" s="15">
        <v>0</v>
      </c>
      <c r="M167" s="15">
        <v>0</v>
      </c>
      <c r="N167" s="23">
        <v>0</v>
      </c>
      <c r="O167" s="15">
        <v>0</v>
      </c>
      <c r="P167" s="15">
        <v>0</v>
      </c>
      <c r="Q167" s="23">
        <v>0</v>
      </c>
      <c r="R167" s="15">
        <v>0</v>
      </c>
      <c r="S167" s="15">
        <v>0</v>
      </c>
      <c r="T167" s="23">
        <v>0</v>
      </c>
      <c r="U167" s="15">
        <v>0</v>
      </c>
      <c r="V167" s="15">
        <v>0</v>
      </c>
      <c r="W167" s="52">
        <v>0</v>
      </c>
      <c r="X167" s="49">
        <v>0</v>
      </c>
      <c r="Y167" s="49">
        <v>0</v>
      </c>
      <c r="Z167" s="23">
        <v>0</v>
      </c>
      <c r="AA167" s="15">
        <v>0</v>
      </c>
      <c r="AB167" s="15">
        <v>0</v>
      </c>
      <c r="AC167" s="23">
        <v>0</v>
      </c>
      <c r="AD167" s="15">
        <v>0</v>
      </c>
      <c r="AE167" s="15">
        <v>0</v>
      </c>
      <c r="AF167" s="23">
        <v>0</v>
      </c>
      <c r="AG167" s="15">
        <v>0</v>
      </c>
      <c r="AH167" s="15">
        <v>0</v>
      </c>
    </row>
    <row r="168" spans="1:34">
      <c r="A168" s="11" t="s">
        <v>81</v>
      </c>
      <c r="B168" s="23">
        <f t="shared" si="56"/>
        <v>0</v>
      </c>
      <c r="C168" s="15">
        <f t="shared" si="57"/>
        <v>600</v>
      </c>
      <c r="D168" s="15">
        <f t="shared" si="58"/>
        <v>600</v>
      </c>
      <c r="E168" s="23">
        <v>0</v>
      </c>
      <c r="F168" s="15">
        <v>0</v>
      </c>
      <c r="G168" s="15">
        <v>0</v>
      </c>
      <c r="H168" s="23">
        <v>0</v>
      </c>
      <c r="I168" s="15">
        <v>0</v>
      </c>
      <c r="J168" s="15">
        <v>0</v>
      </c>
      <c r="K168" s="23">
        <v>0</v>
      </c>
      <c r="L168" s="15">
        <v>0</v>
      </c>
      <c r="M168" s="15">
        <v>0</v>
      </c>
      <c r="N168" s="23">
        <v>0</v>
      </c>
      <c r="O168" s="15">
        <v>0</v>
      </c>
      <c r="P168" s="15">
        <v>0</v>
      </c>
      <c r="Q168" s="23">
        <v>0</v>
      </c>
      <c r="R168" s="15">
        <v>0</v>
      </c>
      <c r="S168" s="15">
        <v>0</v>
      </c>
      <c r="T168" s="23">
        <v>0</v>
      </c>
      <c r="U168" s="15">
        <v>0</v>
      </c>
      <c r="V168" s="15">
        <v>0</v>
      </c>
      <c r="W168" s="52">
        <v>0</v>
      </c>
      <c r="X168" s="49">
        <v>0</v>
      </c>
      <c r="Y168" s="49">
        <v>0</v>
      </c>
      <c r="Z168" s="23">
        <v>0</v>
      </c>
      <c r="AA168" s="15">
        <v>0</v>
      </c>
      <c r="AB168" s="15">
        <v>0</v>
      </c>
      <c r="AC168" s="23">
        <v>0</v>
      </c>
      <c r="AD168" s="15">
        <v>600</v>
      </c>
      <c r="AE168" s="15">
        <v>600</v>
      </c>
      <c r="AF168" s="23">
        <v>0</v>
      </c>
      <c r="AG168" s="15">
        <v>0</v>
      </c>
      <c r="AH168" s="15">
        <v>0</v>
      </c>
    </row>
    <row r="169" spans="1:34" ht="31.5">
      <c r="A169" s="11" t="s">
        <v>82</v>
      </c>
      <c r="B169" s="23">
        <f t="shared" si="56"/>
        <v>5562350.2400000002</v>
      </c>
      <c r="C169" s="15">
        <f t="shared" si="57"/>
        <v>5188482.76</v>
      </c>
      <c r="D169" s="15">
        <f t="shared" si="58"/>
        <v>3122942.32</v>
      </c>
      <c r="E169" s="23">
        <f>SUM(E170:E175)</f>
        <v>0</v>
      </c>
      <c r="F169" s="15">
        <f>SUM(F170:F175)</f>
        <v>0</v>
      </c>
      <c r="G169" s="15">
        <f>SUM(G170:G175)</f>
        <v>0</v>
      </c>
      <c r="H169" s="23">
        <f t="shared" ref="H169:AH169" si="66">SUM(H170:H175)</f>
        <v>0</v>
      </c>
      <c r="I169" s="15">
        <f t="shared" si="66"/>
        <v>0</v>
      </c>
      <c r="J169" s="15">
        <f t="shared" si="66"/>
        <v>0</v>
      </c>
      <c r="K169" s="23">
        <f t="shared" si="66"/>
        <v>0</v>
      </c>
      <c r="L169" s="15">
        <f t="shared" si="66"/>
        <v>0</v>
      </c>
      <c r="M169" s="15">
        <f t="shared" si="66"/>
        <v>0</v>
      </c>
      <c r="N169" s="23">
        <f t="shared" si="66"/>
        <v>0</v>
      </c>
      <c r="O169" s="15">
        <f t="shared" si="66"/>
        <v>0</v>
      </c>
      <c r="P169" s="15">
        <f t="shared" si="66"/>
        <v>0</v>
      </c>
      <c r="Q169" s="23">
        <f>SUM(Q170:Q175)</f>
        <v>318491.73</v>
      </c>
      <c r="R169" s="15">
        <f>SUM(R170:R175)</f>
        <v>138300</v>
      </c>
      <c r="S169" s="15">
        <f>SUM(S170:S175)</f>
        <v>5500</v>
      </c>
      <c r="T169" s="23">
        <v>4972697.41</v>
      </c>
      <c r="U169" s="15">
        <f>SUM(U170:U175)</f>
        <v>4854182.76</v>
      </c>
      <c r="V169" s="15">
        <v>3102833.32</v>
      </c>
      <c r="W169" s="52">
        <f>SUM(W170:W175)</f>
        <v>0</v>
      </c>
      <c r="X169" s="49">
        <f>SUM(X170:X175)</f>
        <v>0</v>
      </c>
      <c r="Y169" s="49">
        <f>SUM(Y170:Y175)</f>
        <v>0</v>
      </c>
      <c r="Z169" s="23">
        <f t="shared" si="66"/>
        <v>0</v>
      </c>
      <c r="AA169" s="15">
        <f t="shared" si="66"/>
        <v>0</v>
      </c>
      <c r="AB169" s="15">
        <f t="shared" si="66"/>
        <v>0</v>
      </c>
      <c r="AC169" s="23">
        <f t="shared" si="66"/>
        <v>271161.09999999998</v>
      </c>
      <c r="AD169" s="15">
        <f t="shared" si="66"/>
        <v>196000</v>
      </c>
      <c r="AE169" s="15">
        <f t="shared" si="66"/>
        <v>14609</v>
      </c>
      <c r="AF169" s="23">
        <f t="shared" si="66"/>
        <v>0</v>
      </c>
      <c r="AG169" s="15">
        <f t="shared" si="66"/>
        <v>0</v>
      </c>
      <c r="AH169" s="15">
        <f t="shared" si="66"/>
        <v>0</v>
      </c>
    </row>
    <row r="170" spans="1:34">
      <c r="A170" s="10" t="s">
        <v>1</v>
      </c>
      <c r="B170" s="23">
        <f t="shared" si="56"/>
        <v>309734.01</v>
      </c>
      <c r="C170" s="15">
        <f t="shared" si="57"/>
        <v>349578</v>
      </c>
      <c r="D170" s="15">
        <f t="shared" si="58"/>
        <v>83656.820000000007</v>
      </c>
      <c r="E170" s="25">
        <v>0</v>
      </c>
      <c r="F170" s="26">
        <v>0</v>
      </c>
      <c r="G170" s="26">
        <v>0</v>
      </c>
      <c r="H170" s="25"/>
      <c r="I170" s="26">
        <v>0</v>
      </c>
      <c r="J170" s="26">
        <v>0</v>
      </c>
      <c r="K170" s="25">
        <v>0</v>
      </c>
      <c r="L170" s="26">
        <v>0</v>
      </c>
      <c r="M170" s="26">
        <v>0</v>
      </c>
      <c r="N170" s="25">
        <v>0</v>
      </c>
      <c r="O170" s="26">
        <v>0</v>
      </c>
      <c r="P170" s="26">
        <v>0</v>
      </c>
      <c r="Q170" s="25">
        <v>65367.32</v>
      </c>
      <c r="R170" s="26">
        <v>85000</v>
      </c>
      <c r="S170" s="26">
        <v>4990</v>
      </c>
      <c r="T170" s="25">
        <v>71606.59</v>
      </c>
      <c r="U170" s="26">
        <v>145308</v>
      </c>
      <c r="V170" s="26">
        <v>73187.820000000007</v>
      </c>
      <c r="W170" s="53">
        <v>0</v>
      </c>
      <c r="X170" s="50">
        <v>0</v>
      </c>
      <c r="Y170" s="50">
        <v>0</v>
      </c>
      <c r="Z170" s="25">
        <v>0</v>
      </c>
      <c r="AA170" s="26">
        <v>0</v>
      </c>
      <c r="AB170" s="26">
        <v>0</v>
      </c>
      <c r="AC170" s="25">
        <v>172760.1</v>
      </c>
      <c r="AD170" s="26">
        <v>119270</v>
      </c>
      <c r="AE170" s="26">
        <v>5479</v>
      </c>
      <c r="AF170" s="25">
        <v>0</v>
      </c>
      <c r="AG170" s="26">
        <v>0</v>
      </c>
      <c r="AH170" s="26">
        <v>0</v>
      </c>
    </row>
    <row r="171" spans="1:34">
      <c r="A171" s="10" t="s">
        <v>40</v>
      </c>
      <c r="B171" s="23">
        <f t="shared" si="56"/>
        <v>112022.8</v>
      </c>
      <c r="C171" s="15">
        <f t="shared" si="57"/>
        <v>22500</v>
      </c>
      <c r="D171" s="15">
        <f t="shared" si="58"/>
        <v>22500</v>
      </c>
      <c r="E171" s="25">
        <v>0</v>
      </c>
      <c r="F171" s="26">
        <v>0</v>
      </c>
      <c r="G171" s="26">
        <v>0</v>
      </c>
      <c r="H171" s="25"/>
      <c r="I171" s="26">
        <v>0</v>
      </c>
      <c r="J171" s="26">
        <v>0</v>
      </c>
      <c r="K171" s="25">
        <v>0</v>
      </c>
      <c r="L171" s="26">
        <v>0</v>
      </c>
      <c r="M171" s="26">
        <v>0</v>
      </c>
      <c r="N171" s="25">
        <v>0</v>
      </c>
      <c r="O171" s="26">
        <v>0</v>
      </c>
      <c r="P171" s="26">
        <v>0</v>
      </c>
      <c r="Q171" s="25">
        <v>0</v>
      </c>
      <c r="R171" s="26">
        <v>0</v>
      </c>
      <c r="S171" s="26">
        <v>0</v>
      </c>
      <c r="T171" s="25">
        <v>112022.8</v>
      </c>
      <c r="U171" s="26">
        <v>22500</v>
      </c>
      <c r="V171" s="26">
        <v>22500</v>
      </c>
      <c r="W171" s="53">
        <v>0</v>
      </c>
      <c r="X171" s="50">
        <v>0</v>
      </c>
      <c r="Y171" s="50">
        <v>0</v>
      </c>
      <c r="Z171" s="25">
        <v>0</v>
      </c>
      <c r="AA171" s="26">
        <v>0</v>
      </c>
      <c r="AB171" s="26">
        <v>0</v>
      </c>
      <c r="AC171" s="25">
        <v>0</v>
      </c>
      <c r="AD171" s="26">
        <v>0</v>
      </c>
      <c r="AE171" s="26">
        <v>0</v>
      </c>
      <c r="AF171" s="25">
        <v>0</v>
      </c>
      <c r="AG171" s="26">
        <v>0</v>
      </c>
      <c r="AH171" s="26">
        <v>0</v>
      </c>
    </row>
    <row r="172" spans="1:34">
      <c r="A172" s="10" t="s">
        <v>0</v>
      </c>
      <c r="B172" s="23">
        <f t="shared" si="56"/>
        <v>2314260.5699999998</v>
      </c>
      <c r="C172" s="15">
        <f t="shared" si="57"/>
        <v>4019587.09</v>
      </c>
      <c r="D172" s="15">
        <f t="shared" si="58"/>
        <v>2834894.98</v>
      </c>
      <c r="E172" s="25">
        <v>0</v>
      </c>
      <c r="F172" s="26">
        <v>0</v>
      </c>
      <c r="G172" s="26">
        <v>0</v>
      </c>
      <c r="H172" s="25"/>
      <c r="I172" s="26">
        <v>0</v>
      </c>
      <c r="J172" s="26">
        <v>0</v>
      </c>
      <c r="K172" s="25">
        <v>0</v>
      </c>
      <c r="L172" s="26">
        <v>0</v>
      </c>
      <c r="M172" s="26">
        <v>0</v>
      </c>
      <c r="N172" s="25">
        <v>0</v>
      </c>
      <c r="O172" s="26">
        <v>0</v>
      </c>
      <c r="P172" s="26">
        <v>0</v>
      </c>
      <c r="Q172" s="25">
        <v>206031.41</v>
      </c>
      <c r="R172" s="26">
        <v>21300</v>
      </c>
      <c r="S172" s="26">
        <v>0</v>
      </c>
      <c r="T172" s="25">
        <v>2096144.16</v>
      </c>
      <c r="U172" s="26">
        <f>4010157.09-21000</f>
        <v>3989157.09</v>
      </c>
      <c r="V172" s="26">
        <v>2825764.98</v>
      </c>
      <c r="W172" s="53">
        <v>0</v>
      </c>
      <c r="X172" s="50">
        <v>0</v>
      </c>
      <c r="Y172" s="50">
        <v>0</v>
      </c>
      <c r="Z172" s="25">
        <v>0</v>
      </c>
      <c r="AA172" s="26">
        <v>0</v>
      </c>
      <c r="AB172" s="26">
        <v>0</v>
      </c>
      <c r="AC172" s="25">
        <v>12085</v>
      </c>
      <c r="AD172" s="26">
        <v>9130</v>
      </c>
      <c r="AE172" s="26">
        <v>9130</v>
      </c>
      <c r="AF172" s="25">
        <v>0</v>
      </c>
      <c r="AG172" s="26">
        <v>0</v>
      </c>
      <c r="AH172" s="26">
        <v>0</v>
      </c>
    </row>
    <row r="173" spans="1:34">
      <c r="A173" s="10" t="s">
        <v>2</v>
      </c>
      <c r="B173" s="23">
        <f t="shared" si="56"/>
        <v>2354012.4300000002</v>
      </c>
      <c r="C173" s="15">
        <f t="shared" si="57"/>
        <v>695730</v>
      </c>
      <c r="D173" s="15">
        <f t="shared" si="58"/>
        <v>118952.85</v>
      </c>
      <c r="E173" s="25">
        <v>0</v>
      </c>
      <c r="F173" s="26">
        <v>0</v>
      </c>
      <c r="G173" s="26">
        <v>0</v>
      </c>
      <c r="H173" s="25"/>
      <c r="I173" s="26">
        <v>0</v>
      </c>
      <c r="J173" s="26">
        <v>0</v>
      </c>
      <c r="K173" s="25">
        <v>0</v>
      </c>
      <c r="L173" s="26">
        <v>0</v>
      </c>
      <c r="M173" s="26">
        <v>0</v>
      </c>
      <c r="N173" s="25">
        <v>0</v>
      </c>
      <c r="O173" s="26">
        <v>0</v>
      </c>
      <c r="P173" s="26">
        <v>0</v>
      </c>
      <c r="Q173" s="25">
        <v>47093</v>
      </c>
      <c r="R173" s="26">
        <v>32000</v>
      </c>
      <c r="S173" s="26">
        <v>510</v>
      </c>
      <c r="T173" s="25">
        <v>2268319.4300000002</v>
      </c>
      <c r="U173" s="26">
        <f>687030-73000</f>
        <v>614030</v>
      </c>
      <c r="V173" s="26">
        <v>118442.85</v>
      </c>
      <c r="W173" s="53">
        <v>0</v>
      </c>
      <c r="X173" s="50">
        <v>0</v>
      </c>
      <c r="Y173" s="50">
        <v>0</v>
      </c>
      <c r="Z173" s="25">
        <v>0</v>
      </c>
      <c r="AA173" s="26">
        <v>0</v>
      </c>
      <c r="AB173" s="26">
        <v>0</v>
      </c>
      <c r="AC173" s="25">
        <v>38600</v>
      </c>
      <c r="AD173" s="26">
        <v>49700</v>
      </c>
      <c r="AE173" s="26">
        <v>0</v>
      </c>
      <c r="AF173" s="25">
        <v>0</v>
      </c>
      <c r="AG173" s="26">
        <v>0</v>
      </c>
      <c r="AH173" s="26">
        <v>0</v>
      </c>
    </row>
    <row r="174" spans="1:34" ht="31.5">
      <c r="A174" s="12" t="s">
        <v>83</v>
      </c>
      <c r="B174" s="23">
        <f t="shared" si="56"/>
        <v>0</v>
      </c>
      <c r="C174" s="15">
        <f t="shared" si="57"/>
        <v>48427.67</v>
      </c>
      <c r="D174" s="15">
        <f t="shared" si="58"/>
        <v>28427.67</v>
      </c>
      <c r="E174" s="25">
        <v>0</v>
      </c>
      <c r="F174" s="26">
        <v>0</v>
      </c>
      <c r="G174" s="26">
        <v>0</v>
      </c>
      <c r="H174" s="25">
        <v>0</v>
      </c>
      <c r="I174" s="26">
        <v>0</v>
      </c>
      <c r="J174" s="26">
        <v>0</v>
      </c>
      <c r="K174" s="25">
        <v>0</v>
      </c>
      <c r="L174" s="26">
        <v>0</v>
      </c>
      <c r="M174" s="26">
        <v>0</v>
      </c>
      <c r="N174" s="25">
        <v>0</v>
      </c>
      <c r="O174" s="26">
        <v>0</v>
      </c>
      <c r="P174" s="26">
        <v>0</v>
      </c>
      <c r="Q174" s="25">
        <v>0</v>
      </c>
      <c r="R174" s="26">
        <v>0</v>
      </c>
      <c r="S174" s="26">
        <v>0</v>
      </c>
      <c r="T174" s="25">
        <v>0</v>
      </c>
      <c r="U174" s="26">
        <v>48427.67</v>
      </c>
      <c r="V174" s="26">
        <v>28427.67</v>
      </c>
      <c r="W174" s="53">
        <v>0</v>
      </c>
      <c r="X174" s="50">
        <v>0</v>
      </c>
      <c r="Y174" s="50">
        <v>0</v>
      </c>
      <c r="Z174" s="25">
        <v>0</v>
      </c>
      <c r="AA174" s="26">
        <v>0</v>
      </c>
      <c r="AB174" s="26">
        <v>0</v>
      </c>
      <c r="AC174" s="25">
        <v>0</v>
      </c>
      <c r="AD174" s="26">
        <v>0</v>
      </c>
      <c r="AE174" s="26">
        <v>0</v>
      </c>
      <c r="AF174" s="25">
        <v>0</v>
      </c>
      <c r="AG174" s="26">
        <v>0</v>
      </c>
      <c r="AH174" s="26">
        <v>0</v>
      </c>
    </row>
    <row r="175" spans="1:34">
      <c r="A175" s="12" t="s">
        <v>84</v>
      </c>
      <c r="B175" s="23">
        <f t="shared" si="56"/>
        <v>472320.43</v>
      </c>
      <c r="C175" s="15">
        <f t="shared" si="57"/>
        <v>52660</v>
      </c>
      <c r="D175" s="15">
        <f t="shared" si="58"/>
        <v>34510</v>
      </c>
      <c r="E175" s="25">
        <v>0</v>
      </c>
      <c r="F175" s="26">
        <v>0</v>
      </c>
      <c r="G175" s="26">
        <v>0</v>
      </c>
      <c r="H175" s="25">
        <v>0</v>
      </c>
      <c r="I175" s="26">
        <v>0</v>
      </c>
      <c r="J175" s="26">
        <v>0</v>
      </c>
      <c r="K175" s="25">
        <v>0</v>
      </c>
      <c r="L175" s="26">
        <v>0</v>
      </c>
      <c r="M175" s="26">
        <v>0</v>
      </c>
      <c r="N175" s="25">
        <v>0</v>
      </c>
      <c r="O175" s="26">
        <v>0</v>
      </c>
      <c r="P175" s="26">
        <v>0</v>
      </c>
      <c r="Q175" s="25">
        <v>0</v>
      </c>
      <c r="R175" s="26">
        <v>0</v>
      </c>
      <c r="S175" s="26">
        <v>0</v>
      </c>
      <c r="T175" s="25">
        <v>424604.43</v>
      </c>
      <c r="U175" s="26">
        <f>170760-136000</f>
        <v>34760</v>
      </c>
      <c r="V175" s="26">
        <v>34510</v>
      </c>
      <c r="W175" s="53">
        <v>0</v>
      </c>
      <c r="X175" s="50">
        <v>0</v>
      </c>
      <c r="Y175" s="50">
        <v>0</v>
      </c>
      <c r="Z175" s="25">
        <v>0</v>
      </c>
      <c r="AA175" s="26">
        <v>0</v>
      </c>
      <c r="AB175" s="26">
        <v>0</v>
      </c>
      <c r="AC175" s="25">
        <v>47716</v>
      </c>
      <c r="AD175" s="26">
        <v>17900</v>
      </c>
      <c r="AE175" s="26">
        <v>0</v>
      </c>
      <c r="AF175" s="25">
        <v>0</v>
      </c>
      <c r="AG175" s="26">
        <v>0</v>
      </c>
      <c r="AH175" s="26">
        <v>0</v>
      </c>
    </row>
    <row r="176" spans="1:34" ht="31.5">
      <c r="A176" s="20" t="s">
        <v>87</v>
      </c>
      <c r="B176" s="23">
        <f t="shared" si="56"/>
        <v>6135</v>
      </c>
      <c r="C176" s="15">
        <f t="shared" si="57"/>
        <v>7000</v>
      </c>
      <c r="D176" s="15">
        <f t="shared" si="58"/>
        <v>320</v>
      </c>
      <c r="E176" s="23">
        <f>E177+E178</f>
        <v>0</v>
      </c>
      <c r="F176" s="15">
        <f>F177+F178</f>
        <v>0</v>
      </c>
      <c r="G176" s="15">
        <f>G177+G178</f>
        <v>0</v>
      </c>
      <c r="H176" s="23">
        <f t="shared" ref="H176:AB176" si="67">H177+H178</f>
        <v>0</v>
      </c>
      <c r="I176" s="15">
        <f t="shared" si="67"/>
        <v>0</v>
      </c>
      <c r="J176" s="15">
        <f t="shared" si="67"/>
        <v>0</v>
      </c>
      <c r="K176" s="23">
        <f t="shared" si="67"/>
        <v>0</v>
      </c>
      <c r="L176" s="15">
        <f t="shared" si="67"/>
        <v>0</v>
      </c>
      <c r="M176" s="15">
        <f t="shared" si="67"/>
        <v>0</v>
      </c>
      <c r="N176" s="23">
        <f t="shared" si="67"/>
        <v>0</v>
      </c>
      <c r="O176" s="15">
        <f t="shared" si="67"/>
        <v>0</v>
      </c>
      <c r="P176" s="15">
        <f t="shared" si="67"/>
        <v>0</v>
      </c>
      <c r="Q176" s="23">
        <f>Q177+Q178</f>
        <v>0</v>
      </c>
      <c r="R176" s="15">
        <f>R177+R178</f>
        <v>0</v>
      </c>
      <c r="S176" s="15">
        <f>S177+S178</f>
        <v>0</v>
      </c>
      <c r="T176" s="23">
        <v>0</v>
      </c>
      <c r="U176" s="15">
        <v>0</v>
      </c>
      <c r="V176" s="15">
        <v>0</v>
      </c>
      <c r="W176" s="52">
        <f>W177+W178</f>
        <v>0</v>
      </c>
      <c r="X176" s="49">
        <f>X177+X178</f>
        <v>0</v>
      </c>
      <c r="Y176" s="49">
        <f>Y177+Y178</f>
        <v>0</v>
      </c>
      <c r="Z176" s="23">
        <f t="shared" si="67"/>
        <v>0</v>
      </c>
      <c r="AA176" s="15">
        <f t="shared" si="67"/>
        <v>0</v>
      </c>
      <c r="AB176" s="15">
        <f t="shared" si="67"/>
        <v>0</v>
      </c>
      <c r="AC176" s="23">
        <v>6135</v>
      </c>
      <c r="AD176" s="15">
        <v>7000</v>
      </c>
      <c r="AE176" s="15">
        <v>320</v>
      </c>
      <c r="AF176" s="23">
        <f>AF177+AF178</f>
        <v>0</v>
      </c>
      <c r="AG176" s="15">
        <f>AG177+AG178</f>
        <v>0</v>
      </c>
      <c r="AH176" s="15">
        <f>AH177+AH178</f>
        <v>0</v>
      </c>
    </row>
    <row r="177" spans="1:34">
      <c r="A177" s="12" t="s">
        <v>6</v>
      </c>
      <c r="B177" s="23">
        <f t="shared" si="56"/>
        <v>0</v>
      </c>
      <c r="C177" s="15">
        <f t="shared" si="57"/>
        <v>0</v>
      </c>
      <c r="D177" s="15">
        <f t="shared" si="58"/>
        <v>0</v>
      </c>
      <c r="E177" s="25">
        <v>0</v>
      </c>
      <c r="F177" s="26">
        <v>0</v>
      </c>
      <c r="G177" s="26">
        <v>0</v>
      </c>
      <c r="H177" s="25"/>
      <c r="I177" s="26">
        <v>0</v>
      </c>
      <c r="J177" s="26">
        <v>0</v>
      </c>
      <c r="K177" s="25">
        <v>0</v>
      </c>
      <c r="L177" s="26">
        <v>0</v>
      </c>
      <c r="M177" s="26">
        <v>0</v>
      </c>
      <c r="N177" s="25">
        <v>0</v>
      </c>
      <c r="O177" s="26">
        <v>0</v>
      </c>
      <c r="P177" s="26">
        <v>0</v>
      </c>
      <c r="Q177" s="25">
        <v>0</v>
      </c>
      <c r="R177" s="26">
        <v>0</v>
      </c>
      <c r="S177" s="26">
        <v>0</v>
      </c>
      <c r="T177" s="25">
        <v>0</v>
      </c>
      <c r="U177" s="26">
        <v>0</v>
      </c>
      <c r="V177" s="26">
        <v>0</v>
      </c>
      <c r="W177" s="53">
        <v>0</v>
      </c>
      <c r="X177" s="50">
        <v>0</v>
      </c>
      <c r="Y177" s="50">
        <v>0</v>
      </c>
      <c r="Z177" s="25">
        <v>0</v>
      </c>
      <c r="AA177" s="26">
        <v>0</v>
      </c>
      <c r="AB177" s="26">
        <v>0</v>
      </c>
      <c r="AC177" s="25">
        <v>0</v>
      </c>
      <c r="AD177" s="26">
        <v>0</v>
      </c>
      <c r="AE177" s="26">
        <v>0</v>
      </c>
      <c r="AF177" s="25">
        <v>0</v>
      </c>
      <c r="AG177" s="26">
        <v>0</v>
      </c>
      <c r="AH177" s="26">
        <v>0</v>
      </c>
    </row>
    <row r="178" spans="1:34">
      <c r="A178" s="12" t="s">
        <v>5</v>
      </c>
      <c r="B178" s="23">
        <f t="shared" si="56"/>
        <v>0</v>
      </c>
      <c r="C178" s="15">
        <f t="shared" si="57"/>
        <v>0</v>
      </c>
      <c r="D178" s="15">
        <f t="shared" si="58"/>
        <v>0</v>
      </c>
      <c r="E178" s="25">
        <v>0</v>
      </c>
      <c r="F178" s="26">
        <v>0</v>
      </c>
      <c r="G178" s="26">
        <v>0</v>
      </c>
      <c r="H178" s="25">
        <v>0</v>
      </c>
      <c r="I178" s="26">
        <v>0</v>
      </c>
      <c r="J178" s="26">
        <v>0</v>
      </c>
      <c r="K178" s="25">
        <v>0</v>
      </c>
      <c r="L178" s="26">
        <v>0</v>
      </c>
      <c r="M178" s="26">
        <v>0</v>
      </c>
      <c r="N178" s="25">
        <v>0</v>
      </c>
      <c r="O178" s="26">
        <v>0</v>
      </c>
      <c r="P178" s="26">
        <v>0</v>
      </c>
      <c r="Q178" s="25">
        <v>0</v>
      </c>
      <c r="R178" s="26">
        <v>0</v>
      </c>
      <c r="S178" s="26">
        <v>0</v>
      </c>
      <c r="T178" s="25">
        <v>0</v>
      </c>
      <c r="U178" s="26">
        <v>0</v>
      </c>
      <c r="V178" s="26">
        <v>0</v>
      </c>
      <c r="W178" s="53">
        <v>0</v>
      </c>
      <c r="X178" s="50">
        <v>0</v>
      </c>
      <c r="Y178" s="50">
        <v>0</v>
      </c>
      <c r="Z178" s="25">
        <v>0</v>
      </c>
      <c r="AA178" s="26">
        <v>0</v>
      </c>
      <c r="AB178" s="26">
        <v>0</v>
      </c>
      <c r="AC178" s="25">
        <v>0</v>
      </c>
      <c r="AD178" s="26">
        <v>0</v>
      </c>
      <c r="AE178" s="26">
        <v>0</v>
      </c>
      <c r="AF178" s="25">
        <v>0</v>
      </c>
      <c r="AG178" s="26">
        <v>0</v>
      </c>
      <c r="AH178" s="26">
        <v>0</v>
      </c>
    </row>
    <row r="179" spans="1:34" ht="47.25">
      <c r="A179" s="11" t="s">
        <v>77</v>
      </c>
      <c r="B179" s="23">
        <f t="shared" si="56"/>
        <v>0</v>
      </c>
      <c r="C179" s="15">
        <f t="shared" si="57"/>
        <v>0</v>
      </c>
      <c r="D179" s="15">
        <f t="shared" si="58"/>
        <v>0</v>
      </c>
      <c r="E179" s="23">
        <f>E180</f>
        <v>0</v>
      </c>
      <c r="F179" s="15">
        <f>F180</f>
        <v>0</v>
      </c>
      <c r="G179" s="15">
        <f>G180</f>
        <v>0</v>
      </c>
      <c r="H179" s="23">
        <f t="shared" ref="H179:AH179" si="68">H180</f>
        <v>0</v>
      </c>
      <c r="I179" s="15">
        <f t="shared" si="68"/>
        <v>0</v>
      </c>
      <c r="J179" s="15">
        <f t="shared" si="68"/>
        <v>0</v>
      </c>
      <c r="K179" s="23">
        <f t="shared" si="68"/>
        <v>0</v>
      </c>
      <c r="L179" s="15">
        <f t="shared" si="68"/>
        <v>0</v>
      </c>
      <c r="M179" s="15">
        <f t="shared" si="68"/>
        <v>0</v>
      </c>
      <c r="N179" s="23">
        <f t="shared" si="68"/>
        <v>0</v>
      </c>
      <c r="O179" s="15">
        <f t="shared" si="68"/>
        <v>0</v>
      </c>
      <c r="P179" s="15">
        <f t="shared" si="68"/>
        <v>0</v>
      </c>
      <c r="Q179" s="23">
        <f>Q180</f>
        <v>0</v>
      </c>
      <c r="R179" s="15">
        <f>R180</f>
        <v>0</v>
      </c>
      <c r="S179" s="15">
        <f>S180</f>
        <v>0</v>
      </c>
      <c r="T179" s="23">
        <v>0</v>
      </c>
      <c r="U179" s="15">
        <v>0</v>
      </c>
      <c r="V179" s="15">
        <v>0</v>
      </c>
      <c r="W179" s="52">
        <f>W180</f>
        <v>0</v>
      </c>
      <c r="X179" s="49">
        <f>X180</f>
        <v>0</v>
      </c>
      <c r="Y179" s="49">
        <f>Y180</f>
        <v>0</v>
      </c>
      <c r="Z179" s="23">
        <f t="shared" si="68"/>
        <v>0</v>
      </c>
      <c r="AA179" s="15">
        <f t="shared" si="68"/>
        <v>0</v>
      </c>
      <c r="AB179" s="15">
        <f t="shared" si="68"/>
        <v>0</v>
      </c>
      <c r="AC179" s="23">
        <f t="shared" si="68"/>
        <v>0</v>
      </c>
      <c r="AD179" s="15">
        <f t="shared" si="68"/>
        <v>0</v>
      </c>
      <c r="AE179" s="15">
        <f t="shared" si="68"/>
        <v>0</v>
      </c>
      <c r="AF179" s="23">
        <f t="shared" si="68"/>
        <v>0</v>
      </c>
      <c r="AG179" s="15">
        <f t="shared" si="68"/>
        <v>0</v>
      </c>
      <c r="AH179" s="15">
        <f t="shared" si="68"/>
        <v>0</v>
      </c>
    </row>
    <row r="180" spans="1:34">
      <c r="A180" s="12" t="s">
        <v>19</v>
      </c>
      <c r="B180" s="23">
        <f t="shared" si="56"/>
        <v>0</v>
      </c>
      <c r="C180" s="15">
        <f t="shared" si="57"/>
        <v>0</v>
      </c>
      <c r="D180" s="15">
        <f t="shared" si="58"/>
        <v>0</v>
      </c>
      <c r="E180" s="25">
        <v>0</v>
      </c>
      <c r="F180" s="26">
        <v>0</v>
      </c>
      <c r="G180" s="26">
        <v>0</v>
      </c>
      <c r="H180" s="25">
        <v>0</v>
      </c>
      <c r="I180" s="26">
        <v>0</v>
      </c>
      <c r="J180" s="26">
        <v>0</v>
      </c>
      <c r="K180" s="25">
        <v>0</v>
      </c>
      <c r="L180" s="26">
        <v>0</v>
      </c>
      <c r="M180" s="26">
        <v>0</v>
      </c>
      <c r="N180" s="25">
        <v>0</v>
      </c>
      <c r="O180" s="26">
        <v>0</v>
      </c>
      <c r="P180" s="26">
        <v>0</v>
      </c>
      <c r="Q180" s="25">
        <v>0</v>
      </c>
      <c r="R180" s="26">
        <v>0</v>
      </c>
      <c r="S180" s="26">
        <v>0</v>
      </c>
      <c r="T180" s="25">
        <v>0</v>
      </c>
      <c r="U180" s="26">
        <v>0</v>
      </c>
      <c r="V180" s="26">
        <v>0</v>
      </c>
      <c r="W180" s="53">
        <v>0</v>
      </c>
      <c r="X180" s="50">
        <v>0</v>
      </c>
      <c r="Y180" s="50">
        <v>0</v>
      </c>
      <c r="Z180" s="25">
        <v>0</v>
      </c>
      <c r="AA180" s="26">
        <v>0</v>
      </c>
      <c r="AB180" s="26">
        <v>0</v>
      </c>
      <c r="AC180" s="25">
        <v>0</v>
      </c>
      <c r="AD180" s="26">
        <v>0</v>
      </c>
      <c r="AE180" s="26">
        <v>0</v>
      </c>
      <c r="AF180" s="25">
        <v>0</v>
      </c>
      <c r="AG180" s="26">
        <v>0</v>
      </c>
      <c r="AH180" s="26">
        <v>0</v>
      </c>
    </row>
    <row r="181" spans="1:34" ht="47.25">
      <c r="A181" s="11" t="s">
        <v>78</v>
      </c>
      <c r="B181" s="23">
        <f t="shared" si="56"/>
        <v>1417477.5</v>
      </c>
      <c r="C181" s="15">
        <f t="shared" si="57"/>
        <v>171700</v>
      </c>
      <c r="D181" s="15">
        <f t="shared" si="58"/>
        <v>0</v>
      </c>
      <c r="E181" s="23">
        <f>E182</f>
        <v>0</v>
      </c>
      <c r="F181" s="15">
        <f>F182</f>
        <v>0</v>
      </c>
      <c r="G181" s="15">
        <f>G182</f>
        <v>0</v>
      </c>
      <c r="H181" s="23">
        <f t="shared" ref="H181:AH181" si="69">H182</f>
        <v>0</v>
      </c>
      <c r="I181" s="15">
        <f t="shared" si="69"/>
        <v>0</v>
      </c>
      <c r="J181" s="15">
        <f t="shared" si="69"/>
        <v>0</v>
      </c>
      <c r="K181" s="23">
        <f t="shared" si="69"/>
        <v>0</v>
      </c>
      <c r="L181" s="15">
        <f t="shared" si="69"/>
        <v>0</v>
      </c>
      <c r="M181" s="15">
        <f t="shared" si="69"/>
        <v>0</v>
      </c>
      <c r="N181" s="23">
        <f t="shared" si="69"/>
        <v>0</v>
      </c>
      <c r="O181" s="15">
        <f t="shared" si="69"/>
        <v>0</v>
      </c>
      <c r="P181" s="15">
        <f t="shared" si="69"/>
        <v>0</v>
      </c>
      <c r="Q181" s="23">
        <f>Q182</f>
        <v>0</v>
      </c>
      <c r="R181" s="15">
        <f>R182</f>
        <v>0</v>
      </c>
      <c r="S181" s="15">
        <f>S182</f>
        <v>0</v>
      </c>
      <c r="T181" s="23">
        <v>0</v>
      </c>
      <c r="U181" s="15">
        <v>0</v>
      </c>
      <c r="V181" s="15">
        <v>0</v>
      </c>
      <c r="W181" s="52">
        <f>W182</f>
        <v>0</v>
      </c>
      <c r="X181" s="49">
        <f>X182</f>
        <v>0</v>
      </c>
      <c r="Y181" s="49">
        <f>Y182</f>
        <v>0</v>
      </c>
      <c r="Z181" s="23">
        <f t="shared" si="69"/>
        <v>0</v>
      </c>
      <c r="AA181" s="15">
        <f t="shared" si="69"/>
        <v>0</v>
      </c>
      <c r="AB181" s="15">
        <f t="shared" si="69"/>
        <v>0</v>
      </c>
      <c r="AC181" s="23">
        <f t="shared" si="69"/>
        <v>1417477.5</v>
      </c>
      <c r="AD181" s="15">
        <f t="shared" si="69"/>
        <v>171700</v>
      </c>
      <c r="AE181" s="15">
        <f t="shared" si="69"/>
        <v>0</v>
      </c>
      <c r="AF181" s="23">
        <f t="shared" si="69"/>
        <v>0</v>
      </c>
      <c r="AG181" s="15">
        <f t="shared" si="69"/>
        <v>0</v>
      </c>
      <c r="AH181" s="15">
        <f t="shared" si="69"/>
        <v>0</v>
      </c>
    </row>
    <row r="182" spans="1:34">
      <c r="A182" s="12" t="s">
        <v>19</v>
      </c>
      <c r="B182" s="23">
        <f t="shared" si="56"/>
        <v>1417477.5</v>
      </c>
      <c r="C182" s="15">
        <f t="shared" si="57"/>
        <v>171700</v>
      </c>
      <c r="D182" s="15">
        <f t="shared" si="58"/>
        <v>0</v>
      </c>
      <c r="E182" s="25">
        <v>0</v>
      </c>
      <c r="F182" s="26">
        <v>0</v>
      </c>
      <c r="G182" s="26">
        <v>0</v>
      </c>
      <c r="H182" s="25">
        <v>0</v>
      </c>
      <c r="I182" s="26">
        <v>0</v>
      </c>
      <c r="J182" s="26">
        <v>0</v>
      </c>
      <c r="K182" s="25">
        <v>0</v>
      </c>
      <c r="L182" s="26">
        <v>0</v>
      </c>
      <c r="M182" s="26">
        <v>0</v>
      </c>
      <c r="N182" s="25">
        <v>0</v>
      </c>
      <c r="O182" s="26">
        <v>0</v>
      </c>
      <c r="P182" s="26">
        <v>0</v>
      </c>
      <c r="Q182" s="25">
        <v>0</v>
      </c>
      <c r="R182" s="26">
        <v>0</v>
      </c>
      <c r="S182" s="26">
        <v>0</v>
      </c>
      <c r="T182" s="25">
        <v>0</v>
      </c>
      <c r="U182" s="26">
        <v>0</v>
      </c>
      <c r="V182" s="26">
        <v>0</v>
      </c>
      <c r="W182" s="53">
        <v>0</v>
      </c>
      <c r="X182" s="50">
        <v>0</v>
      </c>
      <c r="Y182" s="50">
        <v>0</v>
      </c>
      <c r="Z182" s="25">
        <v>0</v>
      </c>
      <c r="AA182" s="26">
        <v>0</v>
      </c>
      <c r="AB182" s="26">
        <v>0</v>
      </c>
      <c r="AC182" s="25">
        <v>1417477.5</v>
      </c>
      <c r="AD182" s="26">
        <v>171700</v>
      </c>
      <c r="AE182" s="26">
        <v>0</v>
      </c>
      <c r="AF182" s="25">
        <v>0</v>
      </c>
      <c r="AG182" s="26">
        <v>0</v>
      </c>
      <c r="AH182" s="26">
        <v>0</v>
      </c>
    </row>
    <row r="183" spans="1:34" ht="31.5" customHeight="1">
      <c r="A183" s="16" t="s">
        <v>74</v>
      </c>
      <c r="B183" s="23">
        <f t="shared" si="56"/>
        <v>0</v>
      </c>
      <c r="C183" s="15">
        <f t="shared" si="57"/>
        <v>0</v>
      </c>
      <c r="D183" s="15">
        <f t="shared" si="58"/>
        <v>0</v>
      </c>
      <c r="E183" s="23">
        <v>0</v>
      </c>
      <c r="F183" s="15">
        <v>0</v>
      </c>
      <c r="G183" s="15">
        <v>0</v>
      </c>
      <c r="H183" s="23">
        <v>0</v>
      </c>
      <c r="I183" s="15">
        <v>0</v>
      </c>
      <c r="J183" s="15">
        <v>0</v>
      </c>
      <c r="K183" s="23">
        <v>0</v>
      </c>
      <c r="L183" s="15">
        <v>0</v>
      </c>
      <c r="M183" s="15">
        <v>0</v>
      </c>
      <c r="N183" s="23">
        <v>0</v>
      </c>
      <c r="O183" s="15">
        <v>0</v>
      </c>
      <c r="P183" s="15">
        <v>0</v>
      </c>
      <c r="Q183" s="23">
        <v>0</v>
      </c>
      <c r="R183" s="15">
        <v>0</v>
      </c>
      <c r="S183" s="15">
        <v>0</v>
      </c>
      <c r="T183" s="23">
        <v>0</v>
      </c>
      <c r="U183" s="15">
        <v>0</v>
      </c>
      <c r="V183" s="15">
        <v>0</v>
      </c>
      <c r="W183" s="52">
        <v>0</v>
      </c>
      <c r="X183" s="49">
        <v>0</v>
      </c>
      <c r="Y183" s="49">
        <v>0</v>
      </c>
      <c r="Z183" s="23">
        <v>0</v>
      </c>
      <c r="AA183" s="15">
        <v>0</v>
      </c>
      <c r="AB183" s="15">
        <v>0</v>
      </c>
      <c r="AC183" s="23">
        <v>0</v>
      </c>
      <c r="AD183" s="15">
        <v>0</v>
      </c>
      <c r="AE183" s="15">
        <v>0</v>
      </c>
      <c r="AF183" s="23">
        <v>0</v>
      </c>
      <c r="AG183" s="15">
        <v>0</v>
      </c>
      <c r="AH183" s="15">
        <v>0</v>
      </c>
    </row>
    <row r="184" spans="1:34">
      <c r="E184" s="14"/>
    </row>
    <row r="186" spans="1:34">
      <c r="A186" s="1" t="s">
        <v>68</v>
      </c>
    </row>
    <row r="189" spans="1:34">
      <c r="A189" s="1" t="s">
        <v>67</v>
      </c>
    </row>
    <row r="192" spans="1:34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53">
    <mergeCell ref="E6:G6"/>
    <mergeCell ref="E7:E8"/>
    <mergeCell ref="F7:F8"/>
    <mergeCell ref="G7:G8"/>
    <mergeCell ref="A2:D2"/>
    <mergeCell ref="A3:D3"/>
    <mergeCell ref="A4:D4"/>
    <mergeCell ref="A5:D5"/>
    <mergeCell ref="A7:A8"/>
    <mergeCell ref="B7:B8"/>
    <mergeCell ref="C7:C8"/>
    <mergeCell ref="D7:D8"/>
    <mergeCell ref="A196:D196"/>
    <mergeCell ref="A197:D197"/>
    <mergeCell ref="A198:D198"/>
    <mergeCell ref="A200:D200"/>
    <mergeCell ref="B6:D6"/>
    <mergeCell ref="H6:J6"/>
    <mergeCell ref="H7:H8"/>
    <mergeCell ref="I7:I8"/>
    <mergeCell ref="J7:J8"/>
    <mergeCell ref="K6:M6"/>
    <mergeCell ref="K7:K8"/>
    <mergeCell ref="L7:L8"/>
    <mergeCell ref="M7:M8"/>
    <mergeCell ref="N6:P6"/>
    <mergeCell ref="N7:N8"/>
    <mergeCell ref="O7:O8"/>
    <mergeCell ref="P7:P8"/>
    <mergeCell ref="Q6:S6"/>
    <mergeCell ref="Q7:Q8"/>
    <mergeCell ref="R7:R8"/>
    <mergeCell ref="S7:S8"/>
    <mergeCell ref="T6:V6"/>
    <mergeCell ref="T7:T8"/>
    <mergeCell ref="U7:U8"/>
    <mergeCell ref="V7:V8"/>
    <mergeCell ref="W6:Y6"/>
    <mergeCell ref="W7:W8"/>
    <mergeCell ref="X7:X8"/>
    <mergeCell ref="Y7:Y8"/>
    <mergeCell ref="AF6:AH6"/>
    <mergeCell ref="AF7:AF8"/>
    <mergeCell ref="AG7:AG8"/>
    <mergeCell ref="AH7:AH8"/>
    <mergeCell ref="Z6:AB6"/>
    <mergeCell ref="Z7:Z8"/>
    <mergeCell ref="AA7:AA8"/>
    <mergeCell ref="AB7:AB8"/>
    <mergeCell ref="AC6:AE6"/>
    <mergeCell ref="AC7:AC8"/>
    <mergeCell ref="AD7:AD8"/>
    <mergeCell ref="AE7:AE8"/>
  </mergeCells>
  <pageMargins left="0.70866141732283472" right="0.70866141732283472" top="0.74803149606299213" bottom="0.74803149606299213" header="0.31496062992125984" footer="0.31496062992125984"/>
  <pageSetup paperSize="9" scale="60" fitToWidth="2" fitToHeight="6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200"/>
  <sheetViews>
    <sheetView view="pageBreakPreview" topLeftCell="A76" zoomScale="80" zoomScaleNormal="90" zoomScaleSheetLayoutView="80" workbookViewId="0">
      <selection activeCell="B103" sqref="B103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4.28515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15">
        <f>B11+B15+B17+B33+B65+B68+B70+B80+B81+B82+B89+B92+B94+B96+B97</f>
        <v>38381436.889999993</v>
      </c>
      <c r="C10" s="15">
        <f>C11+C15+C17+C33+C65+C68+C70+C80+C81+C82+C89+C92+C94+C96+C97</f>
        <v>33719100</v>
      </c>
      <c r="D10" s="15">
        <f>D11+D15+D17+D33+D65+D68+D70+D80+D81+D82+D89+D92+D94+D96+D97</f>
        <v>1469005.2799999998</v>
      </c>
      <c r="E10" s="14">
        <f>Верхнеталовка!D10+Волошино!D10+Дегтево!D10+Колодези!D10+Криворожье!D10+Мальчевская!D10+Миллерово!D10+'О.-Рог'!D10+Первомайское!D10+Сулин!D10+Титовка!D10+Треневка!D10+Туриловка!D10</f>
        <v>1469005.28</v>
      </c>
      <c r="F10" s="14">
        <f>Верхнеталовка!B10+Волошино!B10+Дегтево!B10+Колодези!B10+Криворожье!B10+Мальчевская!B10+Миллерово!B10+'О.-Рог'!B10+Первомайское!B10+Сулин!B10+Титовка!B10+Треневка!B10+Туриловка!B10</f>
        <v>38381436.890000001</v>
      </c>
    </row>
    <row r="11" spans="1:6" s="7" customFormat="1">
      <c r="A11" s="9" t="s">
        <v>7</v>
      </c>
      <c r="B11" s="23">
        <f t="shared" ref="B11:C11" si="0">B14+B13+B12</f>
        <v>108670</v>
      </c>
      <c r="C11" s="15">
        <f t="shared" si="0"/>
        <v>87600</v>
      </c>
      <c r="D11" s="15">
        <f>D14+D13+D12</f>
        <v>0</v>
      </c>
      <c r="E11" s="14">
        <f>Верхнеталовка!D11+Волошино!D11+Дегтево!D11+Колодези!D11+Криворожье!D11+Мальчевская!D11+Миллерово!D11+'О.-Рог'!D11+Первомайское!D11+Сулин!D11+Титовка!D11+Треневка!D11+Туриловка!D11</f>
        <v>0</v>
      </c>
      <c r="F11" s="14">
        <f>Верхнеталовка!B11+Волошино!B11+Дегтево!B11+Колодези!B11+Криворожье!B11+Мальчевская!B11+Миллерово!B11+'О.-Рог'!B11+Первомайское!B11+Сулин!B11+Титовка!B11+Треневка!B11+Туриловка!B11</f>
        <v>108670</v>
      </c>
    </row>
    <row r="12" spans="1:6">
      <c r="A12" s="10" t="s">
        <v>39</v>
      </c>
      <c r="B12" s="25">
        <f>Верхнеталовка!B12+Волошино!B12+Дегтево!B12+Колодези!B12+Криворожье!B12+Мальчевская!B12+Миллерово!B12+'О.-Рог'!B12+Первомайское!B12+Сулин!B12+Титовка!B12+Треневка!B12+Туриловка!B12</f>
        <v>0</v>
      </c>
      <c r="C12" s="26">
        <f>Верхнеталовка!C12+Волошино!C12+Дегтево!C12+Колодези!C12+Криворожье!C12+Мальчевская!C12+Миллерово!C12+'О.-Рог'!C12+Первомайское!C12+Сулин!C12+Титовка!C12+Треневка!C12+Туриловка!C12</f>
        <v>0</v>
      </c>
      <c r="D12" s="26">
        <f>Верхнеталовка!D12+Волошино!D12+Дегтево!D12+Колодези!D12+Криворожье!D12+Мальчевская!D12+Миллерово!D12+'О.-Рог'!D12+Первомайское!D12+Сулин!D12+Титовка!D12+Треневка!D12+Туриловка!D12</f>
        <v>0</v>
      </c>
      <c r="E12" s="14">
        <f>Верхнеталовка!D12+Волошино!D12+Дегтево!D12+Колодези!D12+Криворожье!D12+Мальчевская!D12+Миллерово!D12+'О.-Рог'!D12+Первомайское!D12+Сулин!D12+Титовка!D12+Треневка!D12+Туриловка!D12</f>
        <v>0</v>
      </c>
      <c r="F12" s="14">
        <f>Верхнеталовка!B12+Волошино!B12+Дегтево!B12+Колодези!B12+Криворожье!B12+Мальчевская!B12+Миллерово!B12+'О.-Рог'!B12+Первомайское!B12+Сулин!B12+Титовка!B12+Треневка!B12+Туриловка!B12</f>
        <v>0</v>
      </c>
    </row>
    <row r="13" spans="1:6">
      <c r="A13" s="10" t="s">
        <v>41</v>
      </c>
      <c r="B13" s="25">
        <f>Верхнеталовка!B13+Волошино!B13+Дегтево!B13+Колодези!B13+Криворожье!B13+Мальчевская!B13+Миллерово!B13+'О.-Рог'!B13+Первомайское!B13+Сулин!B13+Титовка!B13+Треневка!B13+Туриловка!B13</f>
        <v>0</v>
      </c>
      <c r="C13" s="26">
        <f>Верхнеталовка!C13+Волошино!C13+Дегтево!C13+Колодези!C13+Криворожье!C13+Мальчевская!C13+Миллерово!C13+'О.-Рог'!C13+Первомайское!C13+Сулин!C13+Титовка!C13+Треневка!C13+Туриловка!C13</f>
        <v>0</v>
      </c>
      <c r="D13" s="26">
        <f>Верхнеталовка!D13+Волошино!D13+Дегтево!D13+Колодези!D13+Криворожье!D13+Мальчевская!D13+Миллерово!D13+'О.-Рог'!D13+Первомайское!D13+Сулин!D13+Титовка!D13+Треневка!D13+Туриловка!D13</f>
        <v>0</v>
      </c>
      <c r="E13" s="14">
        <f>Верхнеталовка!D13+Волошино!D13+Дегтево!D13+Колодези!D13+Криворожье!D13+Мальчевская!D13+Миллерово!D13+'О.-Рог'!D13+Первомайское!D13+Сулин!D13+Титовка!D13+Треневка!D13+Туриловка!D13</f>
        <v>0</v>
      </c>
      <c r="F13" s="14">
        <f>Верхнеталовка!B13+Волошино!B13+Дегтево!B13+Колодези!B13+Криворожье!B13+Мальчевская!B13+Миллерово!B13+'О.-Рог'!B13+Первомайское!B13+Сулин!B13+Титовка!B13+Треневка!B13+Туриловка!B13</f>
        <v>0</v>
      </c>
    </row>
    <row r="14" spans="1:6">
      <c r="A14" s="10" t="s">
        <v>9</v>
      </c>
      <c r="B14" s="25">
        <f>Верхнеталовка!B14+Волошино!B14+Дегтево!B14+Колодези!B14+Криворожье!B14+Мальчевская!B14+Миллерово!B14+'О.-Рог'!B14+Первомайское!B14+Сулин!B14+Титовка!B14+Треневка!B14+Туриловка!B14</f>
        <v>108670</v>
      </c>
      <c r="C14" s="26">
        <f>Верхнеталовка!C14+Волошино!C14+Дегтево!C14+Колодези!C14+Криворожье!C14+Мальчевская!C14+Миллерово!C14+'О.-Рог'!C14+Первомайское!C14+Сулин!C14+Титовка!C14+Треневка!C14+Туриловка!C14</f>
        <v>87600</v>
      </c>
      <c r="D14" s="26">
        <v>0</v>
      </c>
      <c r="E14" s="14">
        <f>Верхнеталовка!D14+Волошино!D14+Дегтево!D14+Колодези!D14+Криворожье!D14+Мальчевская!D14+Миллерово!D14+'О.-Рог'!D14+Первомайское!D14+Сулин!D14+Титовка!D14+Треневка!D14+Туриловка!D14</f>
        <v>0</v>
      </c>
      <c r="F14" s="14">
        <f>Верхнеталовка!B14+Волошино!B14+Дегтево!B14+Колодези!B14+Криворожье!B14+Мальчевская!B14+Миллерово!B14+'О.-Рог'!B14+Первомайское!B14+Сулин!B14+Титовка!B14+Треневка!B14+Туриловка!B14</f>
        <v>108670</v>
      </c>
    </row>
    <row r="15" spans="1:6" s="7" customFormat="1">
      <c r="A15" s="11" t="s">
        <v>97</v>
      </c>
      <c r="B15" s="23">
        <f>B16</f>
        <v>662900</v>
      </c>
      <c r="C15" s="15">
        <f>C16</f>
        <v>764300</v>
      </c>
      <c r="D15" s="15">
        <f>D16</f>
        <v>0</v>
      </c>
      <c r="E15" s="14">
        <f>Верхнеталовка!D15+Волошино!D15+Дегтево!D15+Колодези!D15+Криворожье!D15+Мальчевская!D15+Миллерово!D15+'О.-Рог'!D15+Первомайское!D15+Сулин!D15+Титовка!D15+Треневка!D15+Туриловка!D15</f>
        <v>0</v>
      </c>
      <c r="F15" s="14">
        <f>Верхнеталовка!B15+Волошино!B15+Дегтево!B15+Колодези!B15+Криворожье!B15+Мальчевская!B15+Миллерово!B15+'О.-Рог'!B15+Первомайское!B15+Сулин!B15+Титовка!B15+Треневка!B15+Туриловка!B15</f>
        <v>662900</v>
      </c>
    </row>
    <row r="16" spans="1:6">
      <c r="A16" s="10" t="s">
        <v>98</v>
      </c>
      <c r="B16" s="25">
        <f>Верхнеталовка!B16+Волошино!B16+Дегтево!B16+Колодези!B16+Криворожье!B16+Мальчевская!B16+Миллерово!B16+'О.-Рог'!B16+Первомайское!B16+Сулин!B16+Титовка!B16+Треневка!B16+Туриловка!B16</f>
        <v>662900</v>
      </c>
      <c r="C16" s="26">
        <f>Верхнеталовка!C16+Волошино!C16+Дегтево!C16+Колодези!C16+Криворожье!C16+Мальчевская!C16+Миллерово!C16+'О.-Рог'!C16+Первомайское!C16+Сулин!C16+Титовка!C16+Треневка!C16+Туриловка!C16</f>
        <v>764300</v>
      </c>
      <c r="D16" s="26">
        <f>Верхнеталовка!D16+Волошино!D16+Дегтево!D16+Колодези!D16+Криворожье!D16+Мальчевская!D16+Миллерово!D16+'О.-Рог'!D16+Первомайское!D16+Сулин!D16+Титовка!D16+Треневка!D16+Туриловка!D16</f>
        <v>0</v>
      </c>
      <c r="E16" s="14">
        <f>Верхнеталовка!D16+Волошино!D16+Дегтево!D16+Колодези!D16+Криворожье!D16+Мальчевская!D16+Миллерово!D16+'О.-Рог'!D16+Первомайское!D16+Сулин!D16+Титовка!D16+Треневка!D16+Туриловка!D16</f>
        <v>0</v>
      </c>
      <c r="F16" s="14">
        <f>Верхнеталовка!B16+Волошино!B16+Дегтево!B16+Колодези!B16+Криворожье!B16+Мальчевская!B16+Миллерово!B16+'О.-Рог'!B16+Первомайское!B16+Сулин!B16+Титовка!B16+Треневка!B16+Туриловка!B16</f>
        <v>662900</v>
      </c>
    </row>
    <row r="17" spans="1:6" s="7" customFormat="1">
      <c r="A17" s="11" t="s">
        <v>10</v>
      </c>
      <c r="B17" s="23">
        <f>SUM(B18:B32)</f>
        <v>787192.25</v>
      </c>
      <c r="C17" s="15">
        <f>SUM(C18:C32)</f>
        <v>1460900</v>
      </c>
      <c r="D17" s="15">
        <f>SUM(D18:D32)</f>
        <v>11937.5</v>
      </c>
      <c r="E17" s="14">
        <f>Верхнеталовка!D17+Волошино!D17+Дегтево!D17+Колодези!D17+Криворожье!D17+Мальчевская!D17+Миллерово!D17+'О.-Рог'!D17+Первомайское!D17+Сулин!D17+Титовка!D17+Треневка!D17+Туриловка!D17</f>
        <v>11937.5</v>
      </c>
      <c r="F17" s="14">
        <f>Верхнеталовка!B17+Волошино!B17+Дегтево!B17+Колодези!B17+Криворожье!B17+Мальчевская!B17+Миллерово!B17+'О.-Рог'!B17+Первомайское!B17+Сулин!B17+Титовка!B17+Треневка!B17+Туриловка!B17</f>
        <v>787192.25</v>
      </c>
    </row>
    <row r="18" spans="1:6" s="7" customFormat="1" ht="18.75" customHeight="1">
      <c r="A18" s="10" t="s">
        <v>56</v>
      </c>
      <c r="B18" s="25">
        <f>Верхнеталовка!B18+Волошино!B18+Дегтево!B18+Колодези!B18+Криворожье!B18+Мальчевская!B18+Миллерово!B18+'О.-Рог'!B18+Первомайское!B18+Сулин!B18+Титовка!B18+Треневка!B18+Туриловка!B18</f>
        <v>54495</v>
      </c>
      <c r="C18" s="26">
        <f>Верхнеталовка!C18+Волошино!C18+Дегтево!C18+Колодези!C18+Криворожье!C18+Мальчевская!C18+Миллерово!C18+'О.-Рог'!C18+Первомайское!C18+Сулин!C18+Титовка!C18+Треневка!C18+Туриловка!C18</f>
        <v>745700</v>
      </c>
      <c r="D18" s="26">
        <f>Верхнеталовка!D18+Волошино!D18+Дегтево!D18+Колодези!D18+Криворожье!D18+Мальчевская!D18+Миллерово!D18+'О.-Рог'!D18+Первомайское!D18+Сулин!D18+Титовка!D18+Треневка!D18+Туриловка!D18</f>
        <v>1200</v>
      </c>
      <c r="E18" s="14">
        <f>Верхнеталовка!D18+Волошино!D18+Дегтево!D18+Колодези!D18+Криворожье!D18+Мальчевская!D18+Миллерово!D18+'О.-Рог'!D18+Первомайское!D18+Сулин!D18+Титовка!D18+Треневка!D18+Туриловка!D18</f>
        <v>1200</v>
      </c>
      <c r="F18" s="14">
        <f>Верхнеталовка!B18+Волошино!B18+Дегтево!B18+Колодези!B18+Криворожье!B18+Мальчевская!B18+Миллерово!B18+'О.-Рог'!B18+Первомайское!B18+Сулин!B18+Титовка!B18+Треневка!B18+Туриловка!B18</f>
        <v>54495</v>
      </c>
    </row>
    <row r="19" spans="1:6" s="7" customFormat="1">
      <c r="A19" s="10" t="s">
        <v>57</v>
      </c>
      <c r="B19" s="25">
        <f>Верхнеталовка!B19+Волошино!B19+Дегтево!B19+Колодези!B19+Криворожье!B19+Мальчевская!B19+Миллерово!B19+'О.-Рог'!B19+Первомайское!B19+Сулин!B19+Титовка!B19+Треневка!B19+Туриловка!B19</f>
        <v>0</v>
      </c>
      <c r="C19" s="26">
        <f>Верхнеталовка!C19+Волошино!C19+Дегтево!C19+Колодези!C19+Криворожье!C19+Мальчевская!C19+Миллерово!C19+'О.-Рог'!C19+Первомайское!C19+Сулин!C19+Титовка!C19+Треневка!C19+Туриловка!C19</f>
        <v>0</v>
      </c>
      <c r="D19" s="26">
        <f>Верхнеталовка!D19+Волошино!D19+Дегтево!D19+Колодези!D19+Криворожье!D19+Мальчевская!D19+Миллерово!D19+'О.-Рог'!D19+Первомайское!D19+Сулин!D19+Титовка!D19+Треневка!D19+Туриловка!D19</f>
        <v>0</v>
      </c>
      <c r="E19" s="14">
        <f>Верхнеталовка!D19+Волошино!D19+Дегтево!D19+Колодези!D19+Криворожье!D19+Мальчевская!D19+Миллерово!D19+'О.-Рог'!D19+Первомайское!D19+Сулин!D19+Титовка!D19+Треневка!D19+Туриловка!D19</f>
        <v>0</v>
      </c>
      <c r="F19" s="14">
        <f>Верхнеталовка!B19+Волошино!B19+Дегтево!B19+Колодези!B19+Криворожье!B19+Мальчевская!B19+Миллерово!B19+'О.-Рог'!B19+Первомайское!B19+Сулин!B19+Титовка!B19+Треневка!B19+Туриловка!B19</f>
        <v>0</v>
      </c>
    </row>
    <row r="20" spans="1:6">
      <c r="A20" s="10" t="s">
        <v>11</v>
      </c>
      <c r="B20" s="25">
        <f>Верхнеталовка!B20+Волошино!B20+Дегтево!B20+Колодези!B20+Криворожье!B20+Мальчевская!B20+Миллерово!B20+'О.-Рог'!B20+Первомайское!B20+Сулин!B20+Титовка!B20+Треневка!B20+Туриловка!B20</f>
        <v>6611.63</v>
      </c>
      <c r="C20" s="26">
        <f>Верхнеталовка!C20+Волошино!C20+Дегтево!C20+Колодези!C20+Криворожье!C20+Мальчевская!C20+Миллерово!C20+'О.-Рог'!C20+Первомайское!C20+Сулин!C20+Титовка!C20+Треневка!C20+Туриловка!C20</f>
        <v>8700</v>
      </c>
      <c r="D20" s="26">
        <f>Верхнеталовка!D20+Волошино!D20+Дегтево!D20+Колодези!D20+Криворожье!D20+Мальчевская!D20+Миллерово!D20+'О.-Рог'!D20+Первомайское!D20+Сулин!D20+Титовка!D20+Треневка!D20+Туриловка!D20</f>
        <v>0</v>
      </c>
      <c r="E20" s="14">
        <f>Верхнеталовка!D20+Волошино!D20+Дегтево!D20+Колодези!D20+Криворожье!D20+Мальчевская!D20+Миллерово!D20+'О.-Рог'!D20+Первомайское!D20+Сулин!D20+Титовка!D20+Треневка!D20+Туриловка!D20</f>
        <v>0</v>
      </c>
      <c r="F20" s="14">
        <f>Верхнеталовка!B20+Волошино!B20+Дегтево!B20+Колодези!B20+Криворожье!B20+Мальчевская!B20+Миллерово!B20+'О.-Рог'!B20+Первомайское!B20+Сулин!B20+Титовка!B20+Треневка!B20+Туриловка!B20</f>
        <v>6611.63</v>
      </c>
    </row>
    <row r="21" spans="1:6">
      <c r="A21" s="10" t="s">
        <v>43</v>
      </c>
      <c r="B21" s="25">
        <f>Верхнеталовка!B21+Волошино!B21+Дегтево!B21+Колодези!B21+Криворожье!B21+Мальчевская!B21+Миллерово!B21+'О.-Рог'!B21+Первомайское!B21+Сулин!B21+Титовка!B21+Треневка!B21+Туриловка!B21</f>
        <v>0</v>
      </c>
      <c r="C21" s="26">
        <f>Верхнеталовка!C21+Волошино!C21+Дегтево!C21+Колодези!C21+Криворожье!C21+Мальчевская!C21+Миллерово!C21+'О.-Рог'!C21+Первомайское!C21+Сулин!C21+Титовка!C21+Треневка!C21+Туриловка!C21</f>
        <v>0</v>
      </c>
      <c r="D21" s="26">
        <f>Верхнеталовка!D21+Волошино!D21+Дегтево!D21+Колодези!D21+Криворожье!D21+Мальчевская!D21+Миллерово!D21+'О.-Рог'!D21+Первомайское!D21+Сулин!D21+Титовка!D21+Треневка!D21+Туриловка!D21</f>
        <v>0</v>
      </c>
      <c r="E21" s="14">
        <f>Верхнеталовка!D21+Волошино!D21+Дегтево!D21+Колодези!D21+Криворожье!D21+Мальчевская!D21+Миллерово!D21+'О.-Рог'!D21+Первомайское!D21+Сулин!D21+Титовка!D21+Треневка!D21+Туриловка!D21</f>
        <v>0</v>
      </c>
      <c r="F21" s="14">
        <f>Верхнеталовка!B21+Волошино!B21+Дегтево!B21+Колодези!B21+Криворожье!B21+Мальчевская!B21+Миллерово!B21+'О.-Рог'!B21+Первомайское!B21+Сулин!B21+Титовка!B21+Треневка!B21+Туриловка!B21</f>
        <v>0</v>
      </c>
    </row>
    <row r="22" spans="1:6">
      <c r="A22" s="10" t="s">
        <v>25</v>
      </c>
      <c r="B22" s="25">
        <f>Верхнеталовка!B22+Волошино!B22+Дегтево!B22+Колодези!B22+Криворожье!B22+Мальчевская!B22+Миллерово!B22+'О.-Рог'!B22+Первомайское!B22+Сулин!B22+Титовка!B22+Треневка!B22+Туриловка!B22</f>
        <v>0</v>
      </c>
      <c r="C22" s="26">
        <f>Верхнеталовка!C22+Волошино!C22+Дегтево!C22+Колодези!C22+Криворожье!C22+Мальчевская!C22+Миллерово!C22+'О.-Рог'!C22+Первомайское!C22+Сулин!C22+Титовка!C22+Треневка!C22+Туриловка!C22</f>
        <v>0</v>
      </c>
      <c r="D22" s="26">
        <f>Верхнеталовка!D22+Волошино!D22+Дегтево!D22+Колодези!D22+Криворожье!D22+Мальчевская!D22+Миллерово!D22+'О.-Рог'!D22+Первомайское!D22+Сулин!D22+Титовка!D22+Треневка!D22+Туриловка!D22</f>
        <v>0</v>
      </c>
      <c r="E22" s="14">
        <f>Верхнеталовка!D22+Волошино!D22+Дегтево!D22+Колодези!D22+Криворожье!D22+Мальчевская!D22+Миллерово!D22+'О.-Рог'!D22+Первомайское!D22+Сулин!D22+Титовка!D22+Треневка!D22+Туриловка!D22</f>
        <v>0</v>
      </c>
      <c r="F22" s="14">
        <f>Верхнеталовка!B22+Волошино!B22+Дегтево!B22+Колодези!B22+Криворожье!B22+Мальчевская!B22+Миллерово!B22+'О.-Рог'!B22+Первомайское!B22+Сулин!B22+Титовка!B22+Треневка!B22+Туриловка!B22</f>
        <v>0</v>
      </c>
    </row>
    <row r="23" spans="1:6" ht="31.5">
      <c r="A23" s="12" t="s">
        <v>12</v>
      </c>
      <c r="B23" s="25">
        <f>Верхнеталовка!B23+Волошино!B23+Дегтево!B23+Колодези!B23+Криворожье!B23+Мальчевская!B23+Миллерово!B23+'О.-Рог'!B23+Первомайское!B23+Сулин!B23+Титовка!B23+Треневка!B23+Туриловка!B23</f>
        <v>0</v>
      </c>
      <c r="C23" s="26">
        <f>Верхнеталовка!C23+Волошино!C23+Дегтево!C23+Колодези!C23+Криворожье!C23+Мальчевская!C23+Миллерово!C23+'О.-Рог'!C23+Первомайское!C23+Сулин!C23+Титовка!C23+Треневка!C23+Туриловка!C23</f>
        <v>0</v>
      </c>
      <c r="D23" s="26">
        <f>Верхнеталовка!D23+Волошино!D23+Дегтево!D23+Колодези!D23+Криворожье!D23+Мальчевская!D23+Миллерово!D23+'О.-Рог'!D23+Первомайское!D23+Сулин!D23+Титовка!D23+Треневка!D23+Туриловка!D23</f>
        <v>0</v>
      </c>
      <c r="E23" s="14">
        <f>Верхнеталовка!D23+Волошино!D23+Дегтево!D23+Колодези!D23+Криворожье!D23+Мальчевская!D23+Миллерово!D23+'О.-Рог'!D23+Первомайское!D23+Сулин!D23+Титовка!D23+Треневка!D23+Туриловка!D23</f>
        <v>0</v>
      </c>
      <c r="F23" s="14">
        <f>Верхнеталовка!B23+Волошино!B23+Дегтево!B23+Колодези!B23+Криворожье!B23+Мальчевская!B23+Миллерово!B23+'О.-Рог'!B23+Первомайское!B23+Сулин!B23+Титовка!B23+Треневка!B23+Туриловка!B23</f>
        <v>0</v>
      </c>
    </row>
    <row r="24" spans="1:6">
      <c r="A24" s="12" t="s">
        <v>13</v>
      </c>
      <c r="B24" s="25">
        <f>Верхнеталовка!B24+Волошино!B24+Дегтево!B24+Колодези!B24+Криворожье!B24+Мальчевская!B24+Миллерово!B24+'О.-Рог'!B24+Первомайское!B24+Сулин!B24+Титовка!B24+Треневка!B24+Туриловка!B24</f>
        <v>0</v>
      </c>
      <c r="C24" s="26">
        <f>Верхнеталовка!C24+Волошино!C24+Дегтево!C24+Колодези!C24+Криворожье!C24+Мальчевская!C24+Миллерово!C24+'О.-Рог'!C24+Первомайское!C24+Сулин!C24+Титовка!C24+Треневка!C24+Туриловка!C24</f>
        <v>0</v>
      </c>
      <c r="D24" s="26">
        <f>Верхнеталовка!D24+Волошино!D24+Дегтево!D24+Колодези!D24+Криворожье!D24+Мальчевская!D24+Миллерово!D24+'О.-Рог'!D24+Первомайское!D24+Сулин!D24+Титовка!D24+Треневка!D24+Туриловка!D24</f>
        <v>0</v>
      </c>
      <c r="E24" s="14">
        <f>Верхнеталовка!D24+Волошино!D24+Дегтево!D24+Колодези!D24+Криворожье!D24+Мальчевская!D24+Миллерово!D24+'О.-Рог'!D24+Первомайское!D24+Сулин!D24+Титовка!D24+Треневка!D24+Туриловка!D24</f>
        <v>0</v>
      </c>
      <c r="F24" s="14">
        <f>Верхнеталовка!B24+Волошино!B24+Дегтево!B24+Колодези!B24+Криворожье!B24+Мальчевская!B24+Миллерово!B24+'О.-Рог'!B24+Первомайское!B24+Сулин!B24+Титовка!B24+Треневка!B24+Туриловка!B24</f>
        <v>0</v>
      </c>
    </row>
    <row r="25" spans="1:6">
      <c r="A25" s="12" t="s">
        <v>14</v>
      </c>
      <c r="B25" s="25">
        <f>Верхнеталовка!B25+Волошино!B25+Дегтево!B25+Колодези!B25+Криворожье!B25+Мальчевская!B25+Миллерово!B25+'О.-Рог'!B25+Первомайское!B25+Сулин!B25+Титовка!B25+Треневка!B25+Туриловка!B25</f>
        <v>240171</v>
      </c>
      <c r="C25" s="26">
        <f>Верхнеталовка!C25+Волошино!C25+Дегтево!C25+Колодези!C25+Криворожье!C25+Мальчевская!C25+Миллерово!C25+'О.-Рог'!C25+Первомайское!C25+Сулин!C25+Титовка!C25+Треневка!C25+Туриловка!C25</f>
        <v>253300</v>
      </c>
      <c r="D25" s="26">
        <f>Верхнеталовка!D25+Волошино!D25+Дегтево!D25+Колодези!D25+Криворожье!D25+Мальчевская!D25+Миллерово!D25+'О.-Рог'!D25+Первомайское!D25+Сулин!D25+Титовка!D25+Треневка!D25+Туриловка!D25</f>
        <v>4600</v>
      </c>
      <c r="E25" s="14">
        <f>Верхнеталовка!D25+Волошино!D25+Дегтево!D25+Колодези!D25+Криворожье!D25+Мальчевская!D25+Миллерово!D25+'О.-Рог'!D25+Первомайское!D25+Сулин!D25+Титовка!D25+Треневка!D25+Туриловка!D25</f>
        <v>4600</v>
      </c>
      <c r="F25" s="14">
        <f>Верхнеталовка!B25+Волошино!B25+Дегтево!B25+Колодези!B25+Криворожье!B25+Мальчевская!B25+Миллерово!B25+'О.-Рог'!B25+Первомайское!B25+Сулин!B25+Титовка!B25+Треневка!B25+Туриловка!B25</f>
        <v>240171</v>
      </c>
    </row>
    <row r="26" spans="1:6">
      <c r="A26" s="12" t="s">
        <v>45</v>
      </c>
      <c r="B26" s="25">
        <f>Верхнеталовка!B26+Волошино!B26+Дегтево!B26+Колодези!B26+Криворожье!B26+Мальчевская!B26+Миллерово!B26+'О.-Рог'!B26+Первомайское!B26+Сулин!B26+Титовка!B26+Треневка!B26+Туриловка!B26</f>
        <v>14750</v>
      </c>
      <c r="C26" s="26">
        <f>Верхнеталовка!C26+Волошино!C26+Дегтево!C26+Колодези!C26+Криворожье!C26+Мальчевская!C26+Миллерово!C26+'О.-Рог'!C26+Первомайское!C26+Сулин!C26+Титовка!C26+Треневка!C26+Туриловка!C26</f>
        <v>33100</v>
      </c>
      <c r="D26" s="26">
        <f>Верхнеталовка!D26+Волошино!D26+Дегтево!D26+Колодези!D26+Криворожье!D26+Мальчевская!D26+Миллерово!D26+'О.-Рог'!D26+Первомайское!D26+Сулин!D26+Титовка!D26+Треневка!D26+Туриловка!D26</f>
        <v>0</v>
      </c>
      <c r="E26" s="14">
        <f>Верхнеталовка!D26+Волошино!D26+Дегтево!D26+Колодези!D26+Криворожье!D26+Мальчевская!D26+Миллерово!D26+'О.-Рог'!D26+Первомайское!D26+Сулин!D26+Титовка!D26+Треневка!D26+Туриловка!D26</f>
        <v>0</v>
      </c>
      <c r="F26" s="14">
        <f>Верхнеталовка!B26+Волошино!B26+Дегтево!B26+Колодези!B26+Криворожье!B26+Мальчевская!B26+Миллерово!B26+'О.-Рог'!B26+Первомайское!B26+Сулин!B26+Титовка!B26+Треневка!B26+Туриловка!B26</f>
        <v>14750</v>
      </c>
    </row>
    <row r="27" spans="1:6">
      <c r="A27" s="12" t="s">
        <v>15</v>
      </c>
      <c r="B27" s="25">
        <f>Верхнеталовка!B27+Волошино!B27+Дегтево!B27+Колодези!B27+Криворожье!B27+Мальчевская!B27+Миллерово!B27+'О.-Рог'!B27+Первомайское!B27+Сулин!B27+Титовка!B27+Треневка!B27+Туриловка!B27</f>
        <v>2920.01</v>
      </c>
      <c r="C27" s="26">
        <f>Верхнеталовка!C27+Волошино!C27+Дегтево!C27+Колодези!C27+Криворожье!C27+Мальчевская!C27+Миллерово!C27+'О.-Рог'!C27+Первомайское!C27+Сулин!C27+Титовка!C27+Треневка!C27+Туриловка!C27</f>
        <v>0</v>
      </c>
      <c r="D27" s="26">
        <f>Верхнеталовка!D27+Волошино!D27+Дегтево!D27+Колодези!D27+Криворожье!D27+Мальчевская!D27+Миллерово!D27+'О.-Рог'!D27+Первомайское!D27+Сулин!D27+Титовка!D27+Треневка!D27+Туриловка!D27</f>
        <v>0</v>
      </c>
      <c r="E27" s="14">
        <f>Верхнеталовка!D27+Волошино!D27+Дегтево!D27+Колодези!D27+Криворожье!D27+Мальчевская!D27+Миллерово!D27+'О.-Рог'!D27+Первомайское!D27+Сулин!D27+Титовка!D27+Треневка!D27+Туриловка!D27</f>
        <v>0</v>
      </c>
      <c r="F27" s="14">
        <f>Верхнеталовка!B27+Волошино!B27+Дегтево!B27+Колодези!B27+Криворожье!B27+Мальчевская!B27+Миллерово!B27+'О.-Рог'!B27+Первомайское!B27+Сулин!B27+Титовка!B27+Треневка!B27+Туриловка!B27</f>
        <v>2920.01</v>
      </c>
    </row>
    <row r="28" spans="1:6">
      <c r="A28" s="12" t="s">
        <v>16</v>
      </c>
      <c r="B28" s="25">
        <f>Верхнеталовка!B28+Волошино!B28+Дегтево!B28+Колодези!B28+Криворожье!B28+Мальчевская!B28+Миллерово!B28+'О.-Рог'!B28+Первомайское!B28+Сулин!B28+Титовка!B28+Треневка!B28+Туриловка!B28</f>
        <v>4199</v>
      </c>
      <c r="C28" s="26">
        <f>Верхнеталовка!C28+Волошино!C28+Дегтево!C28+Колодези!C28+Криворожье!C28+Мальчевская!C28+Миллерово!C28+'О.-Рог'!C28+Первомайское!C28+Сулин!C28+Титовка!C28+Треневка!C28+Туриловка!C28</f>
        <v>9500</v>
      </c>
      <c r="D28" s="26">
        <f>Верхнеталовка!D28+Волошино!D28+Дегтево!D28+Колодези!D28+Криворожье!D28+Мальчевская!D28+Миллерово!D28+'О.-Рог'!D28+Первомайское!D28+Сулин!D28+Титовка!D28+Треневка!D28+Туриловка!D28</f>
        <v>0</v>
      </c>
      <c r="E28" s="14">
        <f>Верхнеталовка!D28+Волошино!D28+Дегтево!D28+Колодези!D28+Криворожье!D28+Мальчевская!D28+Миллерово!D28+'О.-Рог'!D28+Первомайское!D28+Сулин!D28+Титовка!D28+Треневка!D28+Туриловка!D28</f>
        <v>0</v>
      </c>
      <c r="F28" s="14">
        <f>Верхнеталовка!B28+Волошино!B28+Дегтево!B28+Колодези!B28+Криворожье!B28+Мальчевская!B28+Миллерово!B28+'О.-Рог'!B28+Первомайское!B28+Сулин!B28+Титовка!B28+Треневка!B28+Туриловка!B28</f>
        <v>4199</v>
      </c>
    </row>
    <row r="29" spans="1:6">
      <c r="A29" s="12" t="s">
        <v>4</v>
      </c>
      <c r="B29" s="25">
        <f>Верхнеталовка!B29+Волошино!B29+Дегтево!B29+Колодези!B29+Криворожье!B29+Мальчевская!B29+Миллерово!B29+'О.-Рог'!B29+Первомайское!B29+Сулин!B29+Титовка!B29+Треневка!B29+Туриловка!B29</f>
        <v>2155.6</v>
      </c>
      <c r="C29" s="26">
        <f>Верхнеталовка!C29+Волошино!C29+Дегтево!C29+Колодези!C29+Криворожье!C29+Мальчевская!C29+Миллерово!C29+'О.-Рог'!C29+Первомайское!C29+Сулин!C29+Титовка!C29+Треневка!C29+Туриловка!C29</f>
        <v>0</v>
      </c>
      <c r="D29" s="26">
        <f>Верхнеталовка!D29+Волошино!D29+Дегтево!D29+Колодези!D29+Криворожье!D29+Мальчевская!D29+Миллерово!D29+'О.-Рог'!D29+Первомайское!D29+Сулин!D29+Титовка!D29+Треневка!D29+Туриловка!D29</f>
        <v>0</v>
      </c>
      <c r="E29" s="14">
        <f>Верхнеталовка!D29+Волошино!D29+Дегтево!D29+Колодези!D29+Криворожье!D29+Мальчевская!D29+Миллерово!D29+'О.-Рог'!D29+Первомайское!D29+Сулин!D29+Титовка!D29+Треневка!D29+Туриловка!D29</f>
        <v>0</v>
      </c>
      <c r="F29" s="14">
        <f>Верхнеталовка!B29+Волошино!B29+Дегтево!B29+Колодези!B29+Криворожье!B29+Мальчевская!B29+Миллерово!B29+'О.-Рог'!B29+Первомайское!B29+Сулин!B29+Титовка!B29+Треневка!B29+Туриловка!B29</f>
        <v>2155.6</v>
      </c>
    </row>
    <row r="30" spans="1:6">
      <c r="A30" s="13" t="s">
        <v>61</v>
      </c>
      <c r="B30" s="25">
        <f>Верхнеталовка!B30+Волошино!B30+Дегтево!B30+Колодези!B30+Криворожье!B30+Мальчевская!B30+Миллерово!B30+'О.-Рог'!B30+Первомайское!B30+Сулин!B30+Титовка!B30+Треневка!B30+Туриловка!B30</f>
        <v>0</v>
      </c>
      <c r="C30" s="26">
        <f>Верхнеталовка!C30+Волошино!C30+Дегтево!C30+Колодези!C30+Криворожье!C30+Мальчевская!C30+Миллерово!C30+'О.-Рог'!C30+Первомайское!C30+Сулин!C30+Титовка!C30+Треневка!C30+Туриловка!C30</f>
        <v>0</v>
      </c>
      <c r="D30" s="26">
        <f>Верхнеталовка!D30+Волошино!D30+Дегтево!D30+Колодези!D30+Криворожье!D30+Мальчевская!D30+Миллерово!D30+'О.-Рог'!D30+Первомайское!D30+Сулин!D30+Титовка!D30+Треневка!D30+Туриловка!D30</f>
        <v>0</v>
      </c>
      <c r="E30" s="14">
        <f>Верхнеталовка!D30+Волошино!D30+Дегтево!D30+Колодези!D30+Криворожье!D30+Мальчевская!D30+Миллерово!D30+'О.-Рог'!D30+Первомайское!D30+Сулин!D30+Титовка!D30+Треневка!D30+Туриловка!D30</f>
        <v>0</v>
      </c>
      <c r="F30" s="14">
        <f>Верхнеталовка!B30+Волошино!B30+Дегтево!B30+Колодези!B30+Криворожье!B30+Мальчевская!B30+Миллерово!B30+'О.-Рог'!B30+Первомайское!B30+Сулин!B30+Титовка!B30+Треневка!B30+Туриловка!B30</f>
        <v>0</v>
      </c>
    </row>
    <row r="31" spans="1:6">
      <c r="A31" s="12" t="s">
        <v>63</v>
      </c>
      <c r="B31" s="25">
        <f>Верхнеталовка!B31+Волошино!B31+Дегтево!B31+Колодези!B31+Криворожье!B31+Мальчевская!B31+Миллерово!B31+'О.-Рог'!B31+Первомайское!B31+Сулин!B31+Титовка!B31+Треневка!B31+Туриловка!B31</f>
        <v>0</v>
      </c>
      <c r="C31" s="26">
        <f>Верхнеталовка!C31+Волошино!C31+Дегтево!C31+Колодези!C31+Криворожье!C31+Мальчевская!C31+Миллерово!C31+'О.-Рог'!C31+Первомайское!C31+Сулин!C31+Титовка!C31+Треневка!C31+Туриловка!C31</f>
        <v>0</v>
      </c>
      <c r="D31" s="26">
        <f>Верхнеталовка!D31+Волошино!D31+Дегтево!D31+Колодези!D31+Криворожье!D31+Мальчевская!D31+Миллерово!D31+'О.-Рог'!D31+Первомайское!D31+Сулин!D31+Титовка!D31+Треневка!D31+Туриловка!D31</f>
        <v>0</v>
      </c>
      <c r="E31" s="14">
        <f>Верхнеталовка!D31+Волошино!D31+Дегтево!D31+Колодези!D31+Криворожье!D31+Мальчевская!D31+Миллерово!D31+'О.-Рог'!D31+Первомайское!D31+Сулин!D31+Титовка!D31+Треневка!D31+Туриловка!D31</f>
        <v>0</v>
      </c>
      <c r="F31" s="14">
        <f>Верхнеталовка!B31+Волошино!B31+Дегтево!B31+Колодези!B31+Криворожье!B31+Мальчевская!B31+Миллерово!B31+'О.-Рог'!B31+Первомайское!B31+Сулин!B31+Титовка!B31+Треневка!B31+Туриловка!B31</f>
        <v>0</v>
      </c>
    </row>
    <row r="32" spans="1:6">
      <c r="A32" s="13" t="s">
        <v>3</v>
      </c>
      <c r="B32" s="25">
        <f>Верхнеталовка!B32+Волошино!B32+Дегтево!B32+Колодези!B32+Криворожье!B32+Мальчевская!B32+Миллерово!B32+'О.-Рог'!B32+Первомайское!B32+Сулин!B32+Титовка!B32+Треневка!B32+Туриловка!B32</f>
        <v>461890.01</v>
      </c>
      <c r="C32" s="26">
        <f>Верхнеталовка!C32+Волошино!C32+Дегтево!C32+Колодези!C32+Криворожье!C32+Мальчевская!C32+Миллерово!C32+'О.-Рог'!C32+Первомайское!C32+Сулин!C32+Титовка!C32+Треневка!C32+Туриловка!C32</f>
        <v>410600</v>
      </c>
      <c r="D32" s="26">
        <f>Верхнеталовка!D32+Волошино!D32+Дегтево!D32+Колодези!D32+Криворожье!D32+Мальчевская!D32+Миллерово!D32+'О.-Рог'!D32+Первомайское!D32+Сулин!D32+Титовка!D32+Треневка!D32+Туриловка!D32</f>
        <v>6137.5</v>
      </c>
      <c r="E32" s="14">
        <f>Верхнеталовка!D32+Волошино!D32+Дегтево!D32+Колодези!D32+Криворожье!D32+Мальчевская!D32+Миллерово!D32+'О.-Рог'!D32+Первомайское!D32+Сулин!D32+Титовка!D32+Треневка!D32+Туриловка!D32</f>
        <v>6137.5</v>
      </c>
      <c r="F32" s="14">
        <f>Верхнеталовка!B32+Волошино!B32+Дегтево!B32+Колодези!B32+Криворожье!B32+Мальчевская!B32+Миллерово!B32+'О.-Рог'!B32+Первомайское!B32+Сулин!B32+Титовка!B32+Треневка!B32+Туриловка!B32</f>
        <v>461890.01</v>
      </c>
    </row>
    <row r="33" spans="1:6" s="7" customFormat="1" ht="31.5">
      <c r="A33" s="9" t="s">
        <v>17</v>
      </c>
      <c r="B33" s="23">
        <f t="shared" ref="B33:C33" si="1">SUM(B34:B64)</f>
        <v>10982226.51</v>
      </c>
      <c r="C33" s="15">
        <f t="shared" si="1"/>
        <v>7141000</v>
      </c>
      <c r="D33" s="15">
        <f>SUM(D34:D64)</f>
        <v>259947.65000000002</v>
      </c>
      <c r="E33" s="14">
        <f>Верхнеталовка!D33+Волошино!D33+Дегтево!D33+Колодези!D33+Криворожье!D33+Мальчевская!D33+Миллерово!D33+'О.-Рог'!D33+Первомайское!D33+Сулин!D33+Титовка!D33+Треневка!D33+Туриловка!D33</f>
        <v>259947.65</v>
      </c>
      <c r="F33" s="14">
        <f>Верхнеталовка!B33+Волошино!B33+Дегтево!B33+Колодези!B33+Криворожье!B33+Мальчевская!B33+Миллерово!B33+'О.-Рог'!B33+Первомайское!B33+Сулин!B33+Титовка!B33+Треневка!B33+Туриловка!B33</f>
        <v>10982226.51</v>
      </c>
    </row>
    <row r="34" spans="1:6" s="7" customFormat="1" ht="17.25" customHeight="1">
      <c r="A34" s="12" t="s">
        <v>8</v>
      </c>
      <c r="B34" s="25">
        <f>Верхнеталовка!B34+Волошино!B34+Дегтево!B34+Колодези!B34+Криворожье!B34+Мальчевская!B34+Миллерово!B34+'О.-Рог'!B34+Первомайское!B34+Сулин!B34+Титовка!B34+Треневка!B34+Туриловка!B34</f>
        <v>0</v>
      </c>
      <c r="C34" s="26">
        <f>Верхнеталовка!C34+Волошино!C34+Дегтево!C34+Колодези!C34+Криворожье!C34+Мальчевская!C34+Миллерово!C34+'О.-Рог'!C34+Первомайское!C34+Сулин!C34+Титовка!C34+Треневка!C34+Туриловка!C34</f>
        <v>44400</v>
      </c>
      <c r="D34" s="26">
        <f>Верхнеталовка!D34+Волошино!D34+Дегтево!D34+Колодези!D34+Криворожье!D34+Мальчевская!D34+Миллерово!D34+'О.-Рог'!D34+Первомайское!D34+Сулин!D34+Титовка!D34+Треневка!D34+Туриловка!D34</f>
        <v>0</v>
      </c>
      <c r="E34" s="14">
        <f>Верхнеталовка!D34+Волошино!D34+Дегтево!D34+Колодези!D34+Криворожье!D34+Мальчевская!D34+Миллерово!D34+'О.-Рог'!D34+Первомайское!D34+Сулин!D34+Титовка!D34+Треневка!D34+Туриловка!D34</f>
        <v>0</v>
      </c>
      <c r="F34" s="14">
        <f>Верхнеталовка!B34+Волошино!B34+Дегтево!B34+Колодези!B34+Криворожье!B34+Мальчевская!B34+Миллерово!B34+'О.-Рог'!B34+Первомайское!B34+Сулин!B34+Титовка!B34+Треневка!B34+Туриловка!B34</f>
        <v>0</v>
      </c>
    </row>
    <row r="35" spans="1:6" s="7" customFormat="1">
      <c r="A35" s="12" t="s">
        <v>57</v>
      </c>
      <c r="B35" s="25">
        <f>Верхнеталовка!B35+Волошино!B35+Дегтево!B35+Колодези!B35+Криворожье!B35+Мальчевская!B35+Миллерово!B35+'О.-Рог'!B35+Первомайское!B35+Сулин!B35+Титовка!B35+Треневка!B35+Туриловка!B35</f>
        <v>796880</v>
      </c>
      <c r="C35" s="26">
        <f>Верхнеталовка!C35+Волошино!C35+Дегтево!C35+Колодези!C35+Криворожье!C35+Мальчевская!C35+Миллерово!C35+'О.-Рог'!C35+Первомайское!C35+Сулин!C35+Титовка!C35+Треневка!C35+Туриловка!C35</f>
        <v>810600</v>
      </c>
      <c r="D35" s="26">
        <f>Верхнеталовка!D35+Волошино!D35+Дегтево!D35+Колодези!D35+Криворожье!D35+Мальчевская!D35+Миллерово!D35+'О.-Рог'!D35+Первомайское!D35+Сулин!D35+Титовка!D35+Треневка!D35+Туриловка!D35</f>
        <v>0</v>
      </c>
      <c r="E35" s="14">
        <f>Верхнеталовка!D35+Волошино!D35+Дегтево!D35+Колодези!D35+Криворожье!D35+Мальчевская!D35+Миллерово!D35+'О.-Рог'!D35+Первомайское!D35+Сулин!D35+Титовка!D35+Треневка!D35+Туриловка!D35</f>
        <v>0</v>
      </c>
      <c r="F35" s="14">
        <f>Верхнеталовка!B35+Волошино!B35+Дегтево!B35+Колодези!B35+Криворожье!B35+Мальчевская!B35+Миллерово!B35+'О.-Рог'!B35+Первомайское!B35+Сулин!B35+Титовка!B35+Треневка!B35+Туриловка!B35</f>
        <v>796880</v>
      </c>
    </row>
    <row r="36" spans="1:6">
      <c r="A36" s="12" t="s">
        <v>18</v>
      </c>
      <c r="B36" s="25">
        <f>Верхнеталовка!B36+Волошино!B36+Дегтево!B36+Колодези!B36+Криворожье!B36+Мальчевская!B36+Миллерово!B36+'О.-Рог'!B36+Первомайское!B36+Сулин!B36+Титовка!B36+Треневка!B36+Туриловка!B36</f>
        <v>0</v>
      </c>
      <c r="C36" s="26">
        <f>Верхнеталовка!C36+Волошино!C36+Дегтево!C36+Колодези!C36+Криворожье!C36+Мальчевская!C36+Миллерово!C36+'О.-Рог'!C36+Первомайское!C36+Сулин!C36+Титовка!C36+Треневка!C36+Туриловка!C36</f>
        <v>19200</v>
      </c>
      <c r="D36" s="26">
        <f>Верхнеталовка!D36+Волошино!D36+Дегтево!D36+Колодези!D36+Криворожье!D36+Мальчевская!D36+Миллерово!D36+'О.-Рог'!D36+Первомайское!D36+Сулин!D36+Титовка!D36+Треневка!D36+Туриловка!D36</f>
        <v>0</v>
      </c>
      <c r="E36" s="14">
        <f>Верхнеталовка!D36+Волошино!D36+Дегтево!D36+Колодези!D36+Криворожье!D36+Мальчевская!D36+Миллерово!D36+'О.-Рог'!D36+Первомайское!D36+Сулин!D36+Титовка!D36+Треневка!D36+Туриловка!D36</f>
        <v>0</v>
      </c>
      <c r="F36" s="14">
        <f>Верхнеталовка!B36+Волошино!B36+Дегтево!B36+Колодези!B36+Криворожье!B36+Мальчевская!B36+Миллерово!B36+'О.-Рог'!B36+Первомайское!B36+Сулин!B36+Титовка!B36+Треневка!B36+Туриловка!B36</f>
        <v>0</v>
      </c>
    </row>
    <row r="37" spans="1:6">
      <c r="A37" s="12" t="s">
        <v>36</v>
      </c>
      <c r="B37" s="25">
        <f>Верхнеталовка!B37+Волошино!B37+Дегтево!B37+Колодези!B37+Криворожье!B37+Мальчевская!B37+Миллерово!B37+'О.-Рог'!B37+Первомайское!B37+Сулин!B37+Титовка!B37+Треневка!B37+Туриловка!B37</f>
        <v>0</v>
      </c>
      <c r="C37" s="26">
        <f>Верхнеталовка!C37+Волошино!C37+Дегтево!C37+Колодези!C37+Криворожье!C37+Мальчевская!C37+Миллерово!C37+'О.-Рог'!C37+Первомайское!C37+Сулин!C37+Титовка!C37+Треневка!C37+Туриловка!C37</f>
        <v>0</v>
      </c>
      <c r="D37" s="26">
        <f>Верхнеталовка!D37+Волошино!D37+Дегтево!D37+Колодези!D37+Криворожье!D37+Мальчевская!D37+Миллерово!D37+'О.-Рог'!D37+Первомайское!D37+Сулин!D37+Титовка!D37+Треневка!D37+Туриловка!D37</f>
        <v>0</v>
      </c>
      <c r="E37" s="14">
        <f>Верхнеталовка!D37+Волошино!D37+Дегтево!D37+Колодези!D37+Криворожье!D37+Мальчевская!D37+Миллерово!D37+'О.-Рог'!D37+Первомайское!D37+Сулин!D37+Титовка!D37+Треневка!D37+Туриловка!D37</f>
        <v>0</v>
      </c>
      <c r="F37" s="14">
        <f>Верхнеталовка!B37+Волошино!B37+Дегтево!B37+Колодези!B37+Криворожье!B37+Мальчевская!B37+Миллерово!B37+'О.-Рог'!B37+Первомайское!B37+Сулин!B37+Титовка!B37+Треневка!B37+Туриловка!B37</f>
        <v>0</v>
      </c>
    </row>
    <row r="38" spans="1:6">
      <c r="A38" s="12" t="s">
        <v>37</v>
      </c>
      <c r="B38" s="25">
        <f>Верхнеталовка!B38+Волошино!B38+Дегтево!B38+Колодези!B38+Криворожье!B38+Мальчевская!B38+Миллерово!B38+'О.-Рог'!B38+Первомайское!B38+Сулин!B38+Титовка!B38+Треневка!B38+Туриловка!B38</f>
        <v>963568.04</v>
      </c>
      <c r="C38" s="26">
        <f>Верхнеталовка!C38+Волошино!C38+Дегтево!C38+Колодези!C38+Криворожье!C38+Мальчевская!C38+Миллерово!C38+'О.-Рог'!C38+Первомайское!C38+Сулин!C38+Титовка!C38+Треневка!C38+Туриловка!C38</f>
        <v>984600</v>
      </c>
      <c r="D38" s="26">
        <f>Верхнеталовка!D38+Волошино!D38+Дегтево!D38+Колодези!D38+Криворожье!D38+Мальчевская!D38+Миллерово!D38+'О.-Рог'!D38+Первомайское!D38+Сулин!D38+Титовка!D38+Треневка!D38+Туриловка!D38</f>
        <v>63267.79</v>
      </c>
      <c r="E38" s="14">
        <f>Верхнеталовка!D38+Волошино!D38+Дегтево!D38+Колодези!D38+Криворожье!D38+Мальчевская!D38+Миллерово!D38+'О.-Рог'!D38+Первомайское!D38+Сулин!D38+Титовка!D38+Треневка!D38+Туриловка!D38</f>
        <v>63267.79</v>
      </c>
      <c r="F38" s="14">
        <f>Верхнеталовка!B38+Волошино!B38+Дегтево!B38+Колодези!B38+Криворожье!B38+Мальчевская!B38+Миллерово!B38+'О.-Рог'!B38+Первомайское!B38+Сулин!B38+Титовка!B38+Треневка!B38+Туриловка!B38</f>
        <v>963568.04</v>
      </c>
    </row>
    <row r="39" spans="1:6">
      <c r="A39" s="12" t="s">
        <v>21</v>
      </c>
      <c r="B39" s="25">
        <f>Верхнеталовка!B39+Волошино!B39+Дегтево!B39+Колодези!B39+Криворожье!B39+Мальчевская!B39+Миллерово!B39+'О.-Рог'!B39+Первомайское!B39+Сулин!B39+Титовка!B39+Треневка!B39+Туриловка!B39</f>
        <v>56763.899999999994</v>
      </c>
      <c r="C39" s="26">
        <f>Верхнеталовка!C39+Волошино!C39+Дегтево!C39+Колодези!C39+Криворожье!C39+Мальчевская!C39+Миллерово!C39+'О.-Рог'!C39+Первомайское!C39+Сулин!C39+Титовка!C39+Треневка!C39+Туриловка!C39</f>
        <v>77500</v>
      </c>
      <c r="D39" s="26">
        <f>Верхнеталовка!D39+Волошино!D39+Дегтево!D39+Колодези!D39+Криворожье!D39+Мальчевская!D39+Миллерово!D39+'О.-Рог'!D39+Первомайское!D39+Сулин!D39+Титовка!D39+Треневка!D39+Туриловка!D39</f>
        <v>0</v>
      </c>
      <c r="E39" s="14">
        <f>Верхнеталовка!D39+Волошино!D39+Дегтево!D39+Колодези!D39+Криворожье!D39+Мальчевская!D39+Миллерово!D39+'О.-Рог'!D39+Первомайское!D39+Сулин!D39+Титовка!D39+Треневка!D39+Туриловка!D39</f>
        <v>0</v>
      </c>
      <c r="F39" s="14">
        <f>Верхнеталовка!B39+Волошино!B39+Дегтево!B39+Колодези!B39+Криворожье!B39+Мальчевская!B39+Миллерово!B39+'О.-Рог'!B39+Первомайское!B39+Сулин!B39+Титовка!B39+Треневка!B39+Туриловка!B39</f>
        <v>56763.899999999994</v>
      </c>
    </row>
    <row r="40" spans="1:6">
      <c r="A40" s="12" t="s">
        <v>22</v>
      </c>
      <c r="B40" s="25">
        <f>Верхнеталовка!B40+Волошино!B40+Дегтево!B40+Колодези!B40+Криворожье!B40+Мальчевская!B40+Миллерово!B40+'О.-Рог'!B40+Первомайское!B40+Сулин!B40+Титовка!B40+Треневка!B40+Туриловка!B40</f>
        <v>986998.75</v>
      </c>
      <c r="C40" s="26">
        <f>Верхнеталовка!C40+Волошино!C40+Дегтево!C40+Колодези!C40+Криворожье!C40+Мальчевская!C40+Миллерово!C40+'О.-Рог'!C40+Первомайское!C40+Сулин!C40+Титовка!C40+Треневка!C40+Туриловка!C40</f>
        <v>1304100</v>
      </c>
      <c r="D40" s="26">
        <f>Верхнеталовка!D40+Волошино!D40+Дегтево!D40+Колодези!D40+Криворожье!D40+Мальчевская!D40+Миллерово!D40+'О.-Рог'!D40+Первомайское!D40+Сулин!D40+Титовка!D40+Треневка!D40+Туриловка!D40</f>
        <v>33170</v>
      </c>
      <c r="E40" s="14">
        <f>Верхнеталовка!D40+Волошино!D40+Дегтево!D40+Колодези!D40+Криворожье!D40+Мальчевская!D40+Миллерово!D40+'О.-Рог'!D40+Первомайское!D40+Сулин!D40+Титовка!D40+Треневка!D40+Туриловка!D40</f>
        <v>33170</v>
      </c>
      <c r="F40" s="14">
        <f>Верхнеталовка!B40+Волошино!B40+Дегтево!B40+Колодези!B40+Криворожье!B40+Мальчевская!B40+Миллерово!B40+'О.-Рог'!B40+Первомайское!B40+Сулин!B40+Титовка!B40+Треневка!B40+Туриловка!B40</f>
        <v>986998.75</v>
      </c>
    </row>
    <row r="41" spans="1:6">
      <c r="A41" s="12" t="s">
        <v>42</v>
      </c>
      <c r="B41" s="25">
        <f>Верхнеталовка!B41+Волошино!B41+Дегтево!B41+Колодези!B41+Криворожье!B41+Мальчевская!B41+Миллерово!B41+'О.-Рог'!B41+Первомайское!B41+Сулин!B41+Титовка!B41+Треневка!B41+Туриловка!B41</f>
        <v>284395</v>
      </c>
      <c r="C41" s="26">
        <f>Верхнеталовка!C41+Волошино!C41+Дегтево!C41+Колодези!C41+Криворожье!C41+Мальчевская!C41+Миллерово!C41+'О.-Рог'!C41+Первомайское!C41+Сулин!C41+Титовка!C41+Треневка!C41+Туриловка!C41</f>
        <v>372800</v>
      </c>
      <c r="D41" s="26">
        <f>Верхнеталовка!D41+Волошино!D41+Дегтево!D41+Колодези!D41+Криворожье!D41+Мальчевская!D41+Миллерово!D41+'О.-Рог'!D41+Первомайское!D41+Сулин!D41+Титовка!D41+Треневка!D41+Туриловка!D41</f>
        <v>3360</v>
      </c>
      <c r="E41" s="14">
        <f>Верхнеталовка!D41+Волошино!D41+Дегтево!D41+Колодези!D41+Криворожье!D41+Мальчевская!D41+Миллерово!D41+'О.-Рог'!D41+Первомайское!D41+Сулин!D41+Титовка!D41+Треневка!D41+Туриловка!D41</f>
        <v>3360</v>
      </c>
      <c r="F41" s="14">
        <f>Верхнеталовка!B41+Волошино!B41+Дегтево!B41+Колодези!B41+Криворожье!B41+Мальчевская!B41+Миллерово!B41+'О.-Рог'!B41+Первомайское!B41+Сулин!B41+Титовка!B41+Треневка!B41+Туриловка!B41</f>
        <v>284395</v>
      </c>
    </row>
    <row r="42" spans="1:6" ht="31.5">
      <c r="A42" s="12" t="s">
        <v>23</v>
      </c>
      <c r="B42" s="25">
        <f>Верхнеталовка!B42+Волошино!B42+Дегтево!B42+Колодези!B42+Криворожье!B42+Мальчевская!B42+Миллерово!B42+'О.-Рог'!B42+Первомайское!B42+Сулин!B42+Титовка!B42+Треневка!B42+Туриловка!B42</f>
        <v>131367.33000000002</v>
      </c>
      <c r="C42" s="26">
        <f>Верхнеталовка!C42+Волошино!C42+Дегтево!C42+Колодези!C42+Криворожье!C42+Мальчевская!C42+Миллерово!C42+'О.-Рог'!C42+Первомайское!C42+Сулин!C42+Титовка!C42+Треневка!C42+Туриловка!C42</f>
        <v>50000</v>
      </c>
      <c r="D42" s="26">
        <f>Верхнеталовка!D42+Волошино!D42+Дегтево!D42+Колодези!D42+Криворожье!D42+Мальчевская!D42+Миллерово!D42+'О.-Рог'!D42+Первомайское!D42+Сулин!D42+Титовка!D42+Треневка!D42+Туриловка!D42</f>
        <v>0</v>
      </c>
      <c r="E42" s="14">
        <f>Верхнеталовка!D42+Волошино!D42+Дегтево!D42+Колодези!D42+Криворожье!D42+Мальчевская!D42+Миллерово!D42+'О.-Рог'!D42+Первомайское!D42+Сулин!D42+Титовка!D42+Треневка!D42+Туриловка!D42</f>
        <v>0</v>
      </c>
      <c r="F42" s="14">
        <f>Верхнеталовка!B42+Волошино!B42+Дегтево!B42+Колодези!B42+Криворожье!B42+Мальчевская!B42+Миллерово!B42+'О.-Рог'!B42+Первомайское!B42+Сулин!B42+Титовка!B42+Треневка!B42+Туриловка!B42</f>
        <v>131367.33000000002</v>
      </c>
    </row>
    <row r="43" spans="1:6">
      <c r="A43" s="12" t="s">
        <v>24</v>
      </c>
      <c r="B43" s="25">
        <f>Верхнеталовка!B43+Волошино!B43+Дегтево!B43+Колодези!B43+Криворожье!B43+Мальчевская!B43+Миллерово!B43+'О.-Рог'!B43+Первомайское!B43+Сулин!B43+Титовка!B43+Треневка!B43+Туриловка!B43</f>
        <v>0</v>
      </c>
      <c r="C43" s="26">
        <f>Верхнеталовка!C43+Волошино!C43+Дегтево!C43+Колодези!C43+Криворожье!C43+Мальчевская!C43+Миллерово!C43+'О.-Рог'!C43+Первомайское!C43+Сулин!C43+Титовка!C43+Треневка!C43+Туриловка!C43</f>
        <v>0</v>
      </c>
      <c r="D43" s="26">
        <f>Верхнеталовка!D43+Волошино!D43+Дегтево!D43+Колодези!D43+Криворожье!D43+Мальчевская!D43+Миллерово!D43+'О.-Рог'!D43+Первомайское!D43+Сулин!D43+Титовка!D43+Треневка!D43+Туриловка!D43</f>
        <v>0</v>
      </c>
      <c r="E43" s="14">
        <f>Верхнеталовка!D43+Волошино!D43+Дегтево!D43+Колодези!D43+Криворожье!D43+Мальчевская!D43+Миллерово!D43+'О.-Рог'!D43+Первомайское!D43+Сулин!D43+Титовка!D43+Треневка!D43+Туриловка!D43</f>
        <v>0</v>
      </c>
      <c r="F43" s="14">
        <f>Верхнеталовка!B43+Волошино!B43+Дегтево!B43+Колодези!B43+Криворожье!B43+Мальчевская!B43+Миллерово!B43+'О.-Рог'!B43+Первомайское!B43+Сулин!B43+Титовка!B43+Треневка!B43+Туриловка!B43</f>
        <v>0</v>
      </c>
    </row>
    <row r="44" spans="1:6">
      <c r="A44" s="12" t="s">
        <v>46</v>
      </c>
      <c r="B44" s="25">
        <f>Верхнеталовка!B44+Волошино!B44+Дегтево!B44+Колодези!B44+Криворожье!B44+Мальчевская!B44+Миллерово!B44+'О.-Рог'!B44+Первомайское!B44+Сулин!B44+Титовка!B44+Треневка!B44+Туриловка!B44</f>
        <v>0</v>
      </c>
      <c r="C44" s="26">
        <f>Верхнеталовка!C44+Волошино!C44+Дегтево!C44+Колодези!C44+Криворожье!C44+Мальчевская!C44+Миллерово!C44+'О.-Рог'!C44+Первомайское!C44+Сулин!C44+Титовка!C44+Треневка!C44+Туриловка!C44</f>
        <v>30200</v>
      </c>
      <c r="D44" s="26">
        <f>Верхнеталовка!D44+Волошино!D44+Дегтево!D44+Колодези!D44+Криворожье!D44+Мальчевская!D44+Миллерово!D44+'О.-Рог'!D44+Первомайское!D44+Сулин!D44+Титовка!D44+Треневка!D44+Туриловка!D44</f>
        <v>0</v>
      </c>
      <c r="E44" s="14">
        <f>Верхнеталовка!D44+Волошино!D44+Дегтево!D44+Колодези!D44+Криворожье!D44+Мальчевская!D44+Миллерово!D44+'О.-Рог'!D44+Первомайское!D44+Сулин!D44+Титовка!D44+Треневка!D44+Туриловка!D44</f>
        <v>0</v>
      </c>
      <c r="F44" s="14">
        <f>Верхнеталовка!B44+Волошино!B44+Дегтево!B44+Колодези!B44+Криворожье!B44+Мальчевская!B44+Миллерово!B44+'О.-Рог'!B44+Первомайское!B44+Сулин!B44+Титовка!B44+Треневка!B44+Туриловка!B44</f>
        <v>0</v>
      </c>
    </row>
    <row r="45" spans="1:6">
      <c r="A45" s="12" t="s">
        <v>25</v>
      </c>
      <c r="B45" s="25">
        <f>Верхнеталовка!B45+Волошино!B45+Дегтево!B45+Колодези!B45+Криворожье!B45+Мальчевская!B45+Миллерово!B45+'О.-Рог'!B45+Первомайское!B45+Сулин!B45+Титовка!B45+Треневка!B45+Туриловка!B45</f>
        <v>0</v>
      </c>
      <c r="C45" s="26">
        <f>Верхнеталовка!C45+Волошино!C45+Дегтево!C45+Колодези!C45+Криворожье!C45+Мальчевская!C45+Миллерово!C45+'О.-Рог'!C45+Первомайское!C45+Сулин!C45+Титовка!C45+Треневка!C45+Туриловка!C45</f>
        <v>0</v>
      </c>
      <c r="D45" s="26">
        <f>Верхнеталовка!D45+Волошино!D45+Дегтево!D45+Колодези!D45+Криворожье!D45+Мальчевская!D45+Миллерово!D45+'О.-Рог'!D45+Первомайское!D45+Сулин!D45+Титовка!D45+Треневка!D45+Туриловка!D45</f>
        <v>0</v>
      </c>
      <c r="E45" s="14">
        <f>Верхнеталовка!D45+Волошино!D45+Дегтево!D45+Колодези!D45+Криворожье!D45+Мальчевская!D45+Миллерово!D45+'О.-Рог'!D45+Первомайское!D45+Сулин!D45+Титовка!D45+Треневка!D45+Туриловка!D45</f>
        <v>0</v>
      </c>
      <c r="F45" s="14">
        <f>Верхнеталовка!B45+Волошино!B45+Дегтево!B45+Колодези!B45+Криворожье!B45+Мальчевская!B45+Миллерово!B45+'О.-Рог'!B45+Первомайское!B45+Сулин!B45+Титовка!B45+Треневка!B45+Туриловка!B45</f>
        <v>0</v>
      </c>
    </row>
    <row r="46" spans="1:6">
      <c r="A46" s="12" t="s">
        <v>26</v>
      </c>
      <c r="B46" s="25">
        <f>Верхнеталовка!B46+Волошино!B46+Дегтево!B46+Колодези!B46+Криворожье!B46+Мальчевская!B46+Миллерово!B46+'О.-Рог'!B46+Первомайское!B46+Сулин!B46+Титовка!B46+Треневка!B46+Туриловка!B46</f>
        <v>0</v>
      </c>
      <c r="C46" s="26">
        <f>Верхнеталовка!C46+Волошино!C46+Дегтево!C46+Колодези!C46+Криворожье!C46+Мальчевская!C46+Миллерово!C46+'О.-Рог'!C46+Первомайское!C46+Сулин!C46+Титовка!C46+Треневка!C46+Туриловка!C46</f>
        <v>0</v>
      </c>
      <c r="D46" s="26">
        <f>Верхнеталовка!D46+Волошино!D46+Дегтево!D46+Колодези!D46+Криворожье!D46+Мальчевская!D46+Миллерово!D46+'О.-Рог'!D46+Первомайское!D46+Сулин!D46+Титовка!D46+Треневка!D46+Туриловка!D46</f>
        <v>0</v>
      </c>
      <c r="E46" s="14">
        <f>Верхнеталовка!D46+Волошино!D46+Дегтево!D46+Колодези!D46+Криворожье!D46+Мальчевская!D46+Миллерово!D46+'О.-Рог'!D46+Первомайское!D46+Сулин!D46+Титовка!D46+Треневка!D46+Туриловка!D46</f>
        <v>0</v>
      </c>
      <c r="F46" s="14">
        <f>Верхнеталовка!B46+Волошино!B46+Дегтево!B46+Колодези!B46+Криворожье!B46+Мальчевская!B46+Миллерово!B46+'О.-Рог'!B46+Первомайское!B46+Сулин!B46+Титовка!B46+Треневка!B46+Туриловка!B46</f>
        <v>0</v>
      </c>
    </row>
    <row r="47" spans="1:6">
      <c r="A47" s="12" t="s">
        <v>27</v>
      </c>
      <c r="B47" s="25">
        <f>Верхнеталовка!B47+Волошино!B47+Дегтево!B47+Колодези!B47+Криворожье!B47+Мальчевская!B47+Миллерово!B47+'О.-Рог'!B47+Первомайское!B47+Сулин!B47+Титовка!B47+Треневка!B47+Туриловка!B47</f>
        <v>136595.41</v>
      </c>
      <c r="C47" s="26">
        <f>Верхнеталовка!C47+Волошино!C47+Дегтево!C47+Колодези!C47+Криворожье!C47+Мальчевская!C47+Миллерово!C47+'О.-Рог'!C47+Первомайское!C47+Сулин!C47+Титовка!C47+Треневка!C47+Туриловка!C47</f>
        <v>172800</v>
      </c>
      <c r="D47" s="26">
        <f>Верхнеталовка!D47+Волошино!D47+Дегтево!D47+Колодези!D47+Криворожье!D47+Мальчевская!D47+Миллерово!D47+'О.-Рог'!D47+Первомайское!D47+Сулин!D47+Титовка!D47+Треневка!D47+Туриловка!D47</f>
        <v>0</v>
      </c>
      <c r="E47" s="14">
        <f>Верхнеталовка!D47+Волошино!D47+Дегтево!D47+Колодези!D47+Криворожье!D47+Мальчевская!D47+Миллерово!D47+'О.-Рог'!D47+Первомайское!D47+Сулин!D47+Титовка!D47+Треневка!D47+Туриловка!D47</f>
        <v>0</v>
      </c>
      <c r="F47" s="14">
        <f>Верхнеталовка!B47+Волошино!B47+Дегтево!B47+Колодези!B47+Криворожье!B47+Мальчевская!B47+Миллерово!B47+'О.-Рог'!B47+Первомайское!B47+Сулин!B47+Титовка!B47+Треневка!B47+Туриловка!B47</f>
        <v>136595.41</v>
      </c>
    </row>
    <row r="48" spans="1:6">
      <c r="A48" s="12" t="s">
        <v>28</v>
      </c>
      <c r="B48" s="25">
        <f>Верхнеталовка!B48+Волошино!B48+Дегтево!B48+Колодези!B48+Криворожье!B48+Мальчевская!B48+Миллерово!B48+'О.-Рог'!B48+Первомайское!B48+Сулин!B48+Титовка!B48+Треневка!B48+Туриловка!B48</f>
        <v>376675.71</v>
      </c>
      <c r="C48" s="26">
        <f>Верхнеталовка!C48+Волошино!C48+Дегтево!C48+Колодези!C48+Криворожье!C48+Мальчевская!C48+Миллерово!C48+'О.-Рог'!C48+Первомайское!C48+Сулин!C48+Титовка!C48+Треневка!C48+Туриловка!C48</f>
        <v>1035300</v>
      </c>
      <c r="D48" s="26">
        <f>Верхнеталовка!D48+Волошино!D48+Дегтево!D48+Колодези!D48+Криворожье!D48+Мальчевская!D48+Миллерово!D48+'О.-Рог'!D48+Первомайское!D48+Сулин!D48+Титовка!D48+Треневка!D48+Туриловка!D48</f>
        <v>0</v>
      </c>
      <c r="E48" s="14">
        <f>Верхнеталовка!D48+Волошино!D48+Дегтево!D48+Колодези!D48+Криворожье!D48+Мальчевская!D48+Миллерово!D48+'О.-Рог'!D48+Первомайское!D48+Сулин!D48+Титовка!D48+Треневка!D48+Туриловка!D48</f>
        <v>0</v>
      </c>
      <c r="F48" s="14">
        <f>Верхнеталовка!B48+Волошино!B48+Дегтево!B48+Колодези!B48+Криворожье!B48+Мальчевская!B48+Миллерово!B48+'О.-Рог'!B48+Первомайское!B48+Сулин!B48+Титовка!B48+Треневка!B48+Туриловка!B48</f>
        <v>376675.71</v>
      </c>
    </row>
    <row r="49" spans="1:6">
      <c r="A49" s="12" t="s">
        <v>34</v>
      </c>
      <c r="B49" s="25">
        <f>Верхнеталовка!B49+Волошино!B49+Дегтево!B49+Колодези!B49+Криворожье!B49+Мальчевская!B49+Миллерово!B49+'О.-Рог'!B49+Первомайское!B49+Сулин!B49+Титовка!B49+Треневка!B49+Туриловка!B49</f>
        <v>15205.39</v>
      </c>
      <c r="C49" s="26">
        <f>Верхнеталовка!C49+Волошино!C49+Дегтево!C49+Колодези!C49+Криворожье!C49+Мальчевская!C49+Миллерово!C49+'О.-Рог'!C49+Первомайское!C49+Сулин!C49+Титовка!C49+Треневка!C49+Туриловка!C49</f>
        <v>15000</v>
      </c>
      <c r="D49" s="26">
        <f>Верхнеталовка!D49+Волошино!D49+Дегтево!D49+Колодези!D49+Криворожье!D49+Мальчевская!D49+Миллерово!D49+'О.-Рог'!D49+Первомайское!D49+Сулин!D49+Титовка!D49+Треневка!D49+Туриловка!D49</f>
        <v>0</v>
      </c>
      <c r="E49" s="14">
        <f>Верхнеталовка!D49+Волошино!D49+Дегтево!D49+Колодези!D49+Криворожье!D49+Мальчевская!D49+Миллерово!D49+'О.-Рог'!D49+Первомайское!D49+Сулин!D49+Титовка!D49+Треневка!D49+Туриловка!D49</f>
        <v>0</v>
      </c>
      <c r="F49" s="14">
        <f>Верхнеталовка!B49+Волошино!B49+Дегтево!B49+Колодези!B49+Криворожье!B49+Мальчевская!B49+Миллерово!B49+'О.-Рог'!B49+Первомайское!B49+Сулин!B49+Титовка!B49+Треневка!B49+Туриловка!B49</f>
        <v>15205.39</v>
      </c>
    </row>
    <row r="50" spans="1:6">
      <c r="A50" s="12" t="s">
        <v>30</v>
      </c>
      <c r="B50" s="25">
        <f>Верхнеталовка!B50+Волошино!B50+Дегтево!B50+Колодези!B50+Криворожье!B50+Мальчевская!B50+Миллерово!B50+'О.-Рог'!B50+Первомайское!B50+Сулин!B50+Титовка!B50+Треневка!B50+Туриловка!B50</f>
        <v>0</v>
      </c>
      <c r="C50" s="26">
        <f>Верхнеталовка!C50+Волошино!C50+Дегтево!C50+Колодези!C50+Криворожье!C50+Мальчевская!C50+Миллерово!C50+'О.-Рог'!C50+Первомайское!C50+Сулин!C50+Титовка!C50+Треневка!C50+Туриловка!C50</f>
        <v>0</v>
      </c>
      <c r="D50" s="26">
        <f>Верхнеталовка!D50+Волошино!D50+Дегтево!D50+Колодези!D50+Криворожье!D50+Мальчевская!D50+Миллерово!D50+'О.-Рог'!D50+Первомайское!D50+Сулин!D50+Титовка!D50+Треневка!D50+Туриловка!D50</f>
        <v>0</v>
      </c>
      <c r="E50" s="14">
        <f>Верхнеталовка!D50+Волошино!D50+Дегтево!D50+Колодези!D50+Криворожье!D50+Мальчевская!D50+Миллерово!D50+'О.-Рог'!D50+Первомайское!D50+Сулин!D50+Титовка!D50+Треневка!D50+Туриловка!D50</f>
        <v>0</v>
      </c>
      <c r="F50" s="14">
        <f>Верхнеталовка!B50+Волошино!B50+Дегтево!B50+Колодези!B50+Криворожье!B50+Мальчевская!B50+Миллерово!B50+'О.-Рог'!B50+Первомайское!B50+Сулин!B50+Титовка!B50+Треневка!B50+Туриловка!B50</f>
        <v>0</v>
      </c>
    </row>
    <row r="51" spans="1:6">
      <c r="A51" s="12" t="s">
        <v>31</v>
      </c>
      <c r="B51" s="25">
        <f>Верхнеталовка!B51+Волошино!B51+Дегтево!B51+Колодези!B51+Криворожье!B51+Мальчевская!B51+Миллерово!B51+'О.-Рог'!B51+Первомайское!B51+Сулин!B51+Титовка!B51+Треневка!B51+Туриловка!B51</f>
        <v>0</v>
      </c>
      <c r="C51" s="26">
        <f>Верхнеталовка!C51+Волошино!C51+Дегтево!C51+Колодези!C51+Криворожье!C51+Мальчевская!C51+Миллерово!C51+'О.-Рог'!C51+Первомайское!C51+Сулин!C51+Титовка!C51+Треневка!C51+Туриловка!C51</f>
        <v>0</v>
      </c>
      <c r="D51" s="26">
        <f>Верхнеталовка!D51+Волошино!D51+Дегтево!D51+Колодези!D51+Криворожье!D51+Мальчевская!D51+Миллерово!D51+'О.-Рог'!D51+Первомайское!D51+Сулин!D51+Титовка!D51+Треневка!D51+Туриловка!D51</f>
        <v>0</v>
      </c>
      <c r="E51" s="14">
        <f>Верхнеталовка!D51+Волошино!D51+Дегтево!D51+Колодези!D51+Криворожье!D51+Мальчевская!D51+Миллерово!D51+'О.-Рог'!D51+Первомайское!D51+Сулин!D51+Титовка!D51+Треневка!D51+Туриловка!D51</f>
        <v>0</v>
      </c>
      <c r="F51" s="14">
        <f>Верхнеталовка!B51+Волошино!B51+Дегтево!B51+Колодези!B51+Криворожье!B51+Мальчевская!B51+Миллерово!B51+'О.-Рог'!B51+Первомайское!B51+Сулин!B51+Титовка!B51+Треневка!B51+Туриловка!B51</f>
        <v>0</v>
      </c>
    </row>
    <row r="52" spans="1:6">
      <c r="A52" s="12" t="s">
        <v>35</v>
      </c>
      <c r="B52" s="25">
        <f>Верхнеталовка!B52+Волошино!B52+Дегтево!B52+Колодези!B52+Криворожье!B52+Мальчевская!B52+Миллерово!B52+'О.-Рог'!B52+Первомайское!B52+Сулин!B52+Титовка!B52+Треневка!B52+Туриловка!B52</f>
        <v>39127.75</v>
      </c>
      <c r="C52" s="26">
        <f>Верхнеталовка!C52+Волошино!C52+Дегтево!C52+Колодези!C52+Криворожье!C52+Мальчевская!C52+Миллерово!C52+'О.-Рог'!C52+Первомайское!C52+Сулин!C52+Титовка!C52+Треневка!C52+Туриловка!C52</f>
        <v>0</v>
      </c>
      <c r="D52" s="26">
        <f>Верхнеталовка!D52+Волошино!D52+Дегтево!D52+Колодези!D52+Криворожье!D52+Мальчевская!D52+Миллерово!D52+'О.-Рог'!D52+Первомайское!D52+Сулин!D52+Титовка!D52+Треневка!D52+Туриловка!D52</f>
        <v>0</v>
      </c>
      <c r="E52" s="14">
        <f>Верхнеталовка!D52+Волошино!D52+Дегтево!D52+Колодези!D52+Криворожье!D52+Мальчевская!D52+Миллерово!D52+'О.-Рог'!D52+Первомайское!D52+Сулин!D52+Титовка!D52+Треневка!D52+Туриловка!D52</f>
        <v>0</v>
      </c>
      <c r="F52" s="14">
        <f>Верхнеталовка!B52+Волошино!B52+Дегтево!B52+Колодези!B52+Криворожье!B52+Мальчевская!B52+Миллерово!B52+'О.-Рог'!B52+Первомайское!B52+Сулин!B52+Титовка!B52+Треневка!B52+Туриловка!B52</f>
        <v>39127.75</v>
      </c>
    </row>
    <row r="53" spans="1:6">
      <c r="A53" s="12" t="s">
        <v>29</v>
      </c>
      <c r="B53" s="25">
        <f>Верхнеталовка!B53+Волошино!B53+Дегтево!B53+Колодези!B53+Криворожье!B53+Мальчевская!B53+Миллерово!B53+'О.-Рог'!B53+Первомайское!B53+Сулин!B53+Титовка!B53+Треневка!B53+Туриловка!B53</f>
        <v>42227.76</v>
      </c>
      <c r="C53" s="26">
        <f>Верхнеталовка!C53+Волошино!C53+Дегтево!C53+Колодези!C53+Криворожье!C53+Мальчевская!C53+Миллерово!C53+'О.-Рог'!C53+Первомайское!C53+Сулин!C53+Титовка!C53+Треневка!C53+Туриловка!C53</f>
        <v>66300</v>
      </c>
      <c r="D53" s="26">
        <f>Верхнеталовка!D53+Волошино!D53+Дегтево!D53+Колодези!D53+Криворожье!D53+Мальчевская!D53+Миллерово!D53+'О.-Рог'!D53+Первомайское!D53+Сулин!D53+Титовка!D53+Треневка!D53+Туриловка!D53</f>
        <v>0</v>
      </c>
      <c r="E53" s="14">
        <f>Верхнеталовка!D53+Волошино!D53+Дегтево!D53+Колодези!D53+Криворожье!D53+Мальчевская!D53+Миллерово!D53+'О.-Рог'!D53+Первомайское!D53+Сулин!D53+Титовка!D53+Треневка!D53+Туриловка!D53</f>
        <v>0</v>
      </c>
      <c r="F53" s="14">
        <f>Верхнеталовка!B53+Волошино!B53+Дегтево!B53+Колодези!B53+Криворожье!B53+Мальчевская!B53+Миллерово!B53+'О.-Рог'!B53+Первомайское!B53+Сулин!B53+Титовка!B53+Треневка!B53+Туриловка!B53</f>
        <v>42227.76</v>
      </c>
    </row>
    <row r="54" spans="1:6">
      <c r="A54" s="12" t="s">
        <v>53</v>
      </c>
      <c r="B54" s="25">
        <f>Верхнеталовка!B54+Волошино!B54+Дегтево!B54+Колодези!B54+Криворожье!B54+Мальчевская!B54+Миллерово!B54+'О.-Рог'!B54+Первомайское!B54+Сулин!B54+Титовка!B54+Треневка!B54+Туриловка!B54</f>
        <v>0</v>
      </c>
      <c r="C54" s="26">
        <f>Верхнеталовка!C54+Волошино!C54+Дегтево!C54+Колодези!C54+Криворожье!C54+Мальчевская!C54+Миллерово!C54+'О.-Рог'!C54+Первомайское!C54+Сулин!C54+Титовка!C54+Треневка!C54+Туриловка!C54</f>
        <v>0</v>
      </c>
      <c r="D54" s="26">
        <f>Верхнеталовка!D54+Волошино!D54+Дегтево!D54+Колодези!D54+Криворожье!D54+Мальчевская!D54+Миллерово!D54+'О.-Рог'!D54+Первомайское!D54+Сулин!D54+Титовка!D54+Треневка!D54+Туриловка!D54</f>
        <v>0</v>
      </c>
      <c r="E54" s="14">
        <f>Верхнеталовка!D54+Волошино!D54+Дегтево!D54+Колодези!D54+Криворожье!D54+Мальчевская!D54+Миллерово!D54+'О.-Рог'!D54+Первомайское!D54+Сулин!D54+Титовка!D54+Треневка!D54+Туриловка!D54</f>
        <v>0</v>
      </c>
      <c r="F54" s="14">
        <f>Верхнеталовка!B54+Волошино!B54+Дегтево!B54+Колодези!B54+Криворожье!B54+Мальчевская!B54+Миллерово!B54+'О.-Рог'!B54+Первомайское!B54+Сулин!B54+Титовка!B54+Треневка!B54+Туриловка!B54</f>
        <v>0</v>
      </c>
    </row>
    <row r="55" spans="1:6" ht="31.5">
      <c r="A55" s="12" t="s">
        <v>47</v>
      </c>
      <c r="B55" s="25">
        <f>Верхнеталовка!B55+Волошино!B55+Дегтево!B55+Колодези!B55+Криворожье!B55+Мальчевская!B55+Миллерово!B55+'О.-Рог'!B55+Первомайское!B55+Сулин!B55+Титовка!B55+Треневка!B55+Туриловка!B55</f>
        <v>0</v>
      </c>
      <c r="C55" s="26">
        <f>Верхнеталовка!C55+Волошино!C55+Дегтево!C55+Колодези!C55+Криворожье!C55+Мальчевская!C55+Миллерово!C55+'О.-Рог'!C55+Первомайское!C55+Сулин!C55+Титовка!C55+Треневка!C55+Туриловка!C55</f>
        <v>0</v>
      </c>
      <c r="D55" s="26">
        <f>Верхнеталовка!D55+Волошино!D55+Дегтево!D55+Колодези!D55+Криворожье!D55+Мальчевская!D55+Миллерово!D55+'О.-Рог'!D55+Первомайское!D55+Сулин!D55+Титовка!D55+Треневка!D55+Туриловка!D55</f>
        <v>0</v>
      </c>
      <c r="E55" s="14">
        <f>Верхнеталовка!D55+Волошино!D55+Дегтево!D55+Колодези!D55+Криворожье!D55+Мальчевская!D55+Миллерово!D55+'О.-Рог'!D55+Первомайское!D55+Сулин!D55+Титовка!D55+Треневка!D55+Туриловка!D55</f>
        <v>0</v>
      </c>
      <c r="F55" s="14">
        <f>Верхнеталовка!B55+Волошино!B55+Дегтево!B55+Колодези!B55+Криворожье!B55+Мальчевская!B55+Миллерово!B55+'О.-Рог'!B55+Первомайское!B55+Сулин!B55+Титовка!B55+Треневка!B55+Туриловка!B55</f>
        <v>0</v>
      </c>
    </row>
    <row r="56" spans="1:6">
      <c r="A56" s="12" t="s">
        <v>48</v>
      </c>
      <c r="B56" s="25">
        <f>Верхнеталовка!B56+Волошино!B56+Дегтево!B56+Колодези!B56+Криворожье!B56+Мальчевская!B56+Миллерово!B56+'О.-Рог'!B56+Первомайское!B56+Сулин!B56+Титовка!B56+Треневка!B56+Туриловка!B56</f>
        <v>0</v>
      </c>
      <c r="C56" s="26">
        <f>Верхнеталовка!C56+Волошино!C56+Дегтево!C56+Колодези!C56+Криворожье!C56+Мальчевская!C56+Миллерово!C56+'О.-Рог'!C56+Первомайское!C56+Сулин!C56+Титовка!C56+Треневка!C56+Туриловка!C56</f>
        <v>1300</v>
      </c>
      <c r="D56" s="26">
        <f>Верхнеталовка!D56+Волошино!D56+Дегтево!D56+Колодези!D56+Криворожье!D56+Мальчевская!D56+Миллерово!D56+'О.-Рог'!D56+Первомайское!D56+Сулин!D56+Титовка!D56+Треневка!D56+Туриловка!D56</f>
        <v>0</v>
      </c>
      <c r="E56" s="14">
        <f>Верхнеталовка!D56+Волошино!D56+Дегтево!D56+Колодези!D56+Криворожье!D56+Мальчевская!D56+Миллерово!D56+'О.-Рог'!D56+Первомайское!D56+Сулин!D56+Титовка!D56+Треневка!D56+Туриловка!D56</f>
        <v>0</v>
      </c>
      <c r="F56" s="14">
        <f>Верхнеталовка!B56+Волошино!B56+Дегтево!B56+Колодези!B56+Криворожье!B56+Мальчевская!B56+Миллерово!B56+'О.-Рог'!B56+Первомайское!B56+Сулин!B56+Титовка!B56+Треневка!B56+Туриловка!B56</f>
        <v>0</v>
      </c>
    </row>
    <row r="57" spans="1:6">
      <c r="A57" s="12" t="s">
        <v>49</v>
      </c>
      <c r="B57" s="25">
        <f>Верхнеталовка!B57+Волошино!B57+Дегтево!B57+Колодези!B57+Криворожье!B57+Мальчевская!B57+Миллерово!B57+'О.-Рог'!B57+Первомайское!B57+Сулин!B57+Титовка!B57+Треневка!B57+Туриловка!B57</f>
        <v>0</v>
      </c>
      <c r="C57" s="26">
        <f>Верхнеталовка!C57+Волошино!C57+Дегтево!C57+Колодези!C57+Криворожье!C57+Мальчевская!C57+Миллерово!C57+'О.-Рог'!C57+Первомайское!C57+Сулин!C57+Титовка!C57+Треневка!C57+Туриловка!C57</f>
        <v>0</v>
      </c>
      <c r="D57" s="26">
        <f>Верхнеталовка!D57+Волошино!D57+Дегтево!D57+Колодези!D57+Криворожье!D57+Мальчевская!D57+Миллерово!D57+'О.-Рог'!D57+Первомайское!D57+Сулин!D57+Титовка!D57+Треневка!D57+Туриловка!D57</f>
        <v>0</v>
      </c>
      <c r="E57" s="14">
        <f>Верхнеталовка!D57+Волошино!D57+Дегтево!D57+Колодези!D57+Криворожье!D57+Мальчевская!D57+Миллерово!D57+'О.-Рог'!D57+Первомайское!D57+Сулин!D57+Титовка!D57+Треневка!D57+Туриловка!D57</f>
        <v>0</v>
      </c>
      <c r="F57" s="14">
        <f>Верхнеталовка!B57+Волошино!B57+Дегтево!B57+Колодези!B57+Криворожье!B57+Мальчевская!B57+Миллерово!B57+'О.-Рог'!B57+Первомайское!B57+Сулин!B57+Титовка!B57+Треневка!B57+Туриловка!B57</f>
        <v>0</v>
      </c>
    </row>
    <row r="58" spans="1:6">
      <c r="A58" s="12" t="s">
        <v>52</v>
      </c>
      <c r="B58" s="25">
        <f>Верхнеталовка!B58+Волошино!B58+Дегтево!B58+Колодези!B58+Криворожье!B58+Мальчевская!B58+Миллерово!B58+'О.-Рог'!B58+Первомайское!B58+Сулин!B58+Титовка!B58+Треневка!B58+Туриловка!B58</f>
        <v>0</v>
      </c>
      <c r="C58" s="26">
        <f>Верхнеталовка!C58+Волошино!C58+Дегтево!C58+Колодези!C58+Криворожье!C58+Мальчевская!C58+Миллерово!C58+'О.-Рог'!C58+Первомайское!C58+Сулин!C58+Титовка!C58+Треневка!C58+Туриловка!C58</f>
        <v>0</v>
      </c>
      <c r="D58" s="26">
        <f>Верхнеталовка!D58+Волошино!D58+Дегтево!D58+Колодези!D58+Криворожье!D58+Мальчевская!D58+Миллерово!D58+'О.-Рог'!D58+Первомайское!D58+Сулин!D58+Титовка!D58+Треневка!D58+Туриловка!D58</f>
        <v>0</v>
      </c>
      <c r="E58" s="14">
        <f>Верхнеталовка!D58+Волошино!D58+Дегтево!D58+Колодези!D58+Криворожье!D58+Мальчевская!D58+Миллерово!D58+'О.-Рог'!D58+Первомайское!D58+Сулин!D58+Титовка!D58+Треневка!D58+Туриловка!D58</f>
        <v>0</v>
      </c>
      <c r="F58" s="14">
        <f>Верхнеталовка!B58+Волошино!B58+Дегтево!B58+Колодези!B58+Криворожье!B58+Мальчевская!B58+Миллерово!B58+'О.-Рог'!B58+Первомайское!B58+Сулин!B58+Титовка!B58+Треневка!B58+Туриловка!B58</f>
        <v>0</v>
      </c>
    </row>
    <row r="59" spans="1:6" ht="31.5">
      <c r="A59" s="12" t="s">
        <v>50</v>
      </c>
      <c r="B59" s="25">
        <f>Верхнеталовка!B59+Волошино!B59+Дегтево!B59+Колодези!B59+Криворожье!B59+Мальчевская!B59+Миллерово!B59+'О.-Рог'!B59+Первомайское!B59+Сулин!B59+Титовка!B59+Треневка!B59+Туриловка!B59</f>
        <v>0</v>
      </c>
      <c r="C59" s="26">
        <f>Верхнеталовка!C59+Волошино!C59+Дегтево!C59+Колодези!C59+Криворожье!C59+Мальчевская!C59+Миллерово!C59+'О.-Рог'!C59+Первомайское!C59+Сулин!C59+Титовка!C59+Треневка!C59+Туриловка!C59</f>
        <v>0</v>
      </c>
      <c r="D59" s="26">
        <f>Верхнеталовка!D59+Волошино!D59+Дегтево!D59+Колодези!D59+Криворожье!D59+Мальчевская!D59+Миллерово!D59+'О.-Рог'!D59+Первомайское!D59+Сулин!D59+Титовка!D59+Треневка!D59+Туриловка!D59</f>
        <v>0</v>
      </c>
      <c r="E59" s="14">
        <f>Верхнеталовка!D59+Волошино!D59+Дегтево!D59+Колодези!D59+Криворожье!D59+Мальчевская!D59+Миллерово!D59+'О.-Рог'!D59+Первомайское!D59+Сулин!D59+Титовка!D59+Треневка!D59+Туриловка!D59</f>
        <v>0</v>
      </c>
      <c r="F59" s="14">
        <f>Верхнеталовка!B59+Волошино!B59+Дегтево!B59+Колодези!B59+Криворожье!B59+Мальчевская!B59+Миллерово!B59+'О.-Рог'!B59+Первомайское!B59+Сулин!B59+Титовка!B59+Треневка!B59+Туриловка!B59</f>
        <v>0</v>
      </c>
    </row>
    <row r="60" spans="1:6">
      <c r="A60" s="12" t="s">
        <v>51</v>
      </c>
      <c r="B60" s="25">
        <f>Верхнеталовка!B60+Волошино!B60+Дегтево!B60+Колодези!B60+Криворожье!B60+Мальчевская!B60+Миллерово!B60+'О.-Рог'!B60+Первомайское!B60+Сулин!B60+Титовка!B60+Треневка!B60+Туриловка!B60</f>
        <v>0</v>
      </c>
      <c r="C60" s="26">
        <f>Верхнеталовка!C60+Волошино!C60+Дегтево!C60+Колодези!C60+Криворожье!C60+Мальчевская!C60+Миллерово!C60+'О.-Рог'!C60+Первомайское!C60+Сулин!C60+Титовка!C60+Треневка!C60+Туриловка!C60</f>
        <v>0</v>
      </c>
      <c r="D60" s="26">
        <f>Верхнеталовка!D60+Волошино!D60+Дегтево!D60+Колодези!D60+Криворожье!D60+Мальчевская!D60+Миллерово!D60+'О.-Рог'!D60+Первомайское!D60+Сулин!D60+Титовка!D60+Треневка!D60+Туриловка!D60</f>
        <v>0</v>
      </c>
      <c r="E60" s="14">
        <f>Верхнеталовка!D60+Волошино!D60+Дегтево!D60+Колодези!D60+Криворожье!D60+Мальчевская!D60+Миллерово!D60+'О.-Рог'!D60+Первомайское!D60+Сулин!D60+Титовка!D60+Треневка!D60+Туриловка!D60</f>
        <v>0</v>
      </c>
      <c r="F60" s="14">
        <f>Верхнеталовка!B60+Волошино!B60+Дегтево!B60+Колодези!B60+Криворожье!B60+Мальчевская!B60+Миллерово!B60+'О.-Рог'!B60+Первомайское!B60+Сулин!B60+Титовка!B60+Треневка!B60+Туриловка!B60</f>
        <v>0</v>
      </c>
    </row>
    <row r="61" spans="1:6">
      <c r="A61" s="12" t="s">
        <v>44</v>
      </c>
      <c r="B61" s="25">
        <f>Верхнеталовка!B61+Волошино!B61+Дегтево!B61+Колодези!B61+Криворожье!B61+Мальчевская!B61+Миллерово!B61+'О.-Рог'!B61+Первомайское!B61+Сулин!B61+Титовка!B61+Треневка!B61+Туриловка!B61</f>
        <v>98792.42</v>
      </c>
      <c r="C61" s="26">
        <f>Верхнеталовка!C61+Волошино!C61+Дегтево!C61+Колодези!C61+Криворожье!C61+Мальчевская!C61+Миллерово!C61+'О.-Рог'!C61+Первомайское!C61+Сулин!C61+Титовка!C61+Треневка!C61+Туриловка!C61</f>
        <v>5000</v>
      </c>
      <c r="D61" s="26">
        <f>Верхнеталовка!D61+Волошино!D61+Дегтево!D61+Колодези!D61+Криворожье!D61+Мальчевская!D61+Миллерово!D61+'О.-Рог'!D61+Первомайское!D61+Сулин!D61+Титовка!D61+Треневка!D61+Туриловка!D61</f>
        <v>0</v>
      </c>
      <c r="E61" s="14">
        <f>Верхнеталовка!D61+Волошино!D61+Дегтево!D61+Колодези!D61+Криворожье!D61+Мальчевская!D61+Миллерово!D61+'О.-Рог'!D61+Первомайское!D61+Сулин!D61+Титовка!D61+Треневка!D61+Туриловка!D61</f>
        <v>0</v>
      </c>
      <c r="F61" s="14">
        <f>Верхнеталовка!B61+Волошино!B61+Дегтево!B61+Колодези!B61+Криворожье!B61+Мальчевская!B61+Миллерово!B61+'О.-Рог'!B61+Первомайское!B61+Сулин!B61+Титовка!B61+Треневка!B61+Туриловка!B61</f>
        <v>98792.42</v>
      </c>
    </row>
    <row r="62" spans="1:6">
      <c r="A62" s="12" t="s">
        <v>62</v>
      </c>
      <c r="B62" s="25">
        <f>Верхнеталовка!B62+Волошино!B62+Дегтево!B62+Колодези!B62+Криворожье!B62+Мальчевская!B62+Миллерово!B62+'О.-Рог'!B62+Первомайское!B62+Сулин!B62+Титовка!B62+Треневка!B62+Туриловка!B62</f>
        <v>1255980.54</v>
      </c>
      <c r="C62" s="26">
        <f>Верхнеталовка!C62+Волошино!C62+Дегтево!C62+Колодези!C62+Криворожье!C62+Мальчевская!C62+Миллерово!C62+'О.-Рог'!C62+Первомайское!C62+Сулин!C62+Титовка!C62+Треневка!C62+Туриловка!C62</f>
        <v>1166700</v>
      </c>
      <c r="D62" s="26">
        <f>Верхнеталовка!D62+Волошино!D62+Дегтево!D62+Колодези!D62+Криворожье!D62+Мальчевская!D62+Миллерово!D62+'О.-Рог'!D62+Первомайское!D62+Сулин!D62+Титовка!D62+Треневка!D62+Туриловка!D62</f>
        <v>109262.66</v>
      </c>
      <c r="E62" s="14">
        <f>Верхнеталовка!D62+Волошино!D62+Дегтево!D62+Колодези!D62+Криворожье!D62+Мальчевская!D62+Миллерово!D62+'О.-Рог'!D62+Первомайское!D62+Сулин!D62+Титовка!D62+Треневка!D62+Туриловка!D62</f>
        <v>109262.66</v>
      </c>
      <c r="F62" s="14">
        <f>Верхнеталовка!B62+Волошино!B62+Дегтево!B62+Колодези!B62+Криворожье!B62+Мальчевская!B62+Миллерово!B62+'О.-Рог'!B62+Первомайское!B62+Сулин!B62+Титовка!B62+Треневка!B62+Туриловка!B62</f>
        <v>1255980.54</v>
      </c>
    </row>
    <row r="63" spans="1:6">
      <c r="A63" s="12" t="s">
        <v>55</v>
      </c>
      <c r="B63" s="25">
        <f>Верхнеталовка!B63+Волошино!B63+Дегтево!B63+Колодези!B63+Криворожье!B63+Мальчевская!B63+Миллерово!B63+'О.-Рог'!B63+Первомайское!B63+Сулин!B63+Титовка!B63+Треневка!B63+Туриловка!B63</f>
        <v>1200</v>
      </c>
      <c r="C63" s="26">
        <f>Верхнеталовка!C63+Волошино!C63+Дегтево!C63+Колодези!C63+Криворожье!C63+Мальчевская!C63+Миллерово!C63+'О.-Рог'!C63+Первомайское!C63+Сулин!C63+Титовка!C63+Треневка!C63+Туриловка!C63</f>
        <v>5000</v>
      </c>
      <c r="D63" s="26">
        <f>Верхнеталовка!D63+Волошино!D63+Дегтево!D63+Колодези!D63+Криворожье!D63+Мальчевская!D63+Миллерово!D63+'О.-Рог'!D63+Первомайское!D63+Сулин!D63+Титовка!D63+Треневка!D63+Туриловка!D63</f>
        <v>0</v>
      </c>
      <c r="E63" s="14">
        <f>Верхнеталовка!D63+Волошино!D63+Дегтево!D63+Колодези!D63+Криворожье!D63+Мальчевская!D63+Миллерово!D63+'О.-Рог'!D63+Первомайское!D63+Сулин!D63+Титовка!D63+Треневка!D63+Туриловка!D63</f>
        <v>0</v>
      </c>
      <c r="F63" s="14">
        <f>Верхнеталовка!B63+Волошино!B63+Дегтево!B63+Колодези!B63+Криворожье!B63+Мальчевская!B63+Миллерово!B63+'О.-Рог'!B63+Первомайское!B63+Сулин!B63+Титовка!B63+Треневка!B63+Туриловка!B63</f>
        <v>1200</v>
      </c>
    </row>
    <row r="64" spans="1:6">
      <c r="A64" s="12" t="s">
        <v>32</v>
      </c>
      <c r="B64" s="25">
        <f>Верхнеталовка!B64+Волошино!B64+Дегтево!B64+Колодези!B64+Криворожье!B64+Мальчевская!B64+Миллерово!B64+'О.-Рог'!B64+Первомайское!B64+Сулин!B64+Титовка!B64+Треневка!B64+Туриловка!B64</f>
        <v>5796448.5099999998</v>
      </c>
      <c r="C64" s="26">
        <f>Верхнеталовка!C64+Волошино!C64+Дегтево!C64+Колодези!C64+Криворожье!C64+Мальчевская!C64+Миллерово!C64+'О.-Рог'!C64+Первомайское!C64+Сулин!C64+Титовка!C64+Треневка!C64+Туриловка!C64</f>
        <v>980200</v>
      </c>
      <c r="D64" s="26">
        <f>Верхнеталовка!D64+Волошино!D64+Дегтево!D64+Колодези!D64+Криворожье!D64+Мальчевская!D64+Миллерово!D64+'О.-Рог'!D64+Первомайское!D64+Сулин!D64+Титовка!D64+Треневка!D64+Туриловка!D64</f>
        <v>50887.199999999997</v>
      </c>
      <c r="E64" s="14">
        <f>Верхнеталовка!D64+Волошино!D64+Дегтево!D64+Колодези!D64+Криворожье!D64+Мальчевская!D64+Миллерово!D64+'О.-Рог'!D64+Первомайское!D64+Сулин!D64+Титовка!D64+Треневка!D64+Туриловка!D64</f>
        <v>50887.199999999997</v>
      </c>
      <c r="F64" s="14">
        <f>Верхнеталовка!B64+Волошино!B64+Дегтево!B64+Колодези!B64+Криворожье!B64+Мальчевская!B64+Миллерово!B64+'О.-Рог'!B64+Первомайское!B64+Сулин!B64+Титовка!B64+Треневка!B64+Туриловка!B64</f>
        <v>5796448.5099999998</v>
      </c>
    </row>
    <row r="65" spans="1:6">
      <c r="A65" s="17" t="s">
        <v>79</v>
      </c>
      <c r="B65" s="23">
        <f>B66+B67</f>
        <v>129245.43999999999</v>
      </c>
      <c r="C65" s="15">
        <f>C66+C67</f>
        <v>154700</v>
      </c>
      <c r="D65" s="15">
        <f>D66+D67</f>
        <v>16538.28</v>
      </c>
      <c r="E65" s="14">
        <f>Верхнеталовка!D65+Волошино!D65+Дегтево!D65+Колодези!D65+Криворожье!D65+Мальчевская!D65+Миллерово!D65+'О.-Рог'!D65+Первомайское!D65+Сулин!D65+Титовка!D65+Треневка!D65+Туриловка!D65</f>
        <v>16538.28</v>
      </c>
      <c r="F65" s="14">
        <f>Верхнеталовка!B65+Волошино!B65+Дегтево!B65+Колодези!B65+Криворожье!B65+Мальчевская!B65+Миллерово!B65+'О.-Рог'!B65+Первомайское!B65+Сулин!B65+Титовка!B65+Треневка!B65+Туриловка!B65</f>
        <v>129245.43999999999</v>
      </c>
    </row>
    <row r="66" spans="1:6">
      <c r="A66" s="12" t="s">
        <v>20</v>
      </c>
      <c r="B66" s="25">
        <f>Верхнеталовка!B66+Волошино!B66+Дегтево!B66+Колодези!B66+Криворожье!B66+Мальчевская!B66+Миллерово!B66+'О.-Рог'!B66+Первомайское!B66+Сулин!B66+Титовка!B66+Треневка!B66+Туриловка!B66</f>
        <v>129245.43999999999</v>
      </c>
      <c r="C66" s="26">
        <f>Верхнеталовка!C66+Волошино!C66+Дегтево!C66+Колодези!C66+Криворожье!C66+Мальчевская!C66+Миллерово!C66+'О.-Рог'!C66+Первомайское!C66+Сулин!C66+Титовка!C66+Треневка!C66+Туриловка!C66</f>
        <v>154700</v>
      </c>
      <c r="D66" s="26">
        <f>Верхнеталовка!D66+Волошино!D66+Дегтево!D66+Колодези!D66+Криворожье!D66+Мальчевская!D66+Миллерово!D66+'О.-Рог'!D66+Первомайское!D66+Сулин!D66+Титовка!D66+Треневка!D66+Туриловка!D66</f>
        <v>16538.28</v>
      </c>
      <c r="E66" s="14">
        <f>Верхнеталовка!D66+Волошино!D66+Дегтево!D66+Колодези!D66+Криворожье!D66+Мальчевская!D66+Миллерово!D66+'О.-Рог'!D66+Первомайское!D66+Сулин!D66+Титовка!D66+Треневка!D66+Туриловка!D66</f>
        <v>16538.28</v>
      </c>
      <c r="F66" s="14">
        <f>Верхнеталовка!B66+Волошино!B66+Дегтево!B66+Колодези!B66+Криворожье!B66+Мальчевская!B66+Миллерово!B66+'О.-Рог'!B66+Первомайское!B66+Сулин!B66+Титовка!B66+Треневка!B66+Туриловка!B66</f>
        <v>129245.43999999999</v>
      </c>
    </row>
    <row r="67" spans="1:6">
      <c r="A67" s="12" t="s">
        <v>54</v>
      </c>
      <c r="B67" s="25">
        <f>Верхнеталовка!B67+Волошино!B67+Дегтево!B67+Колодези!B67+Криворожье!B67+Мальчевская!B67+Миллерово!B67+'О.-Рог'!B67+Первомайское!B67+Сулин!B67+Титовка!B67+Треневка!B67+Туриловка!B67</f>
        <v>0</v>
      </c>
      <c r="C67" s="26">
        <f>Верхнеталовка!C67+Волошино!C67+Дегтево!C67+Колодези!C67+Криворожье!C67+Мальчевская!C67+Миллерово!C67+'О.-Рог'!C67+Первомайское!C67+Сулин!C67+Титовка!C67+Треневка!C67+Туриловка!C67</f>
        <v>0</v>
      </c>
      <c r="D67" s="26">
        <f>Верхнеталовка!D67+Волошино!D67+Дегтево!D67+Колодези!D67+Криворожье!D67+Мальчевская!D67+Миллерово!D67+'О.-Рог'!D67+Первомайское!D67+Сулин!D67+Титовка!D67+Треневка!D67+Туриловка!D67</f>
        <v>0</v>
      </c>
      <c r="E67" s="14">
        <f>Верхнеталовка!D67+Волошино!D67+Дегтево!D67+Колодези!D67+Криворожье!D67+Мальчевская!D67+Миллерово!D67+'О.-Рог'!D67+Первомайское!D67+Сулин!D67+Титовка!D67+Треневка!D67+Туриловка!D67</f>
        <v>0</v>
      </c>
      <c r="F67" s="14">
        <f>Верхнеталовка!B67+Волошино!B67+Дегтево!B67+Колодези!B67+Криворожье!B67+Мальчевская!B67+Миллерово!B67+'О.-Рог'!B67+Первомайское!B67+Сулин!B67+Титовка!B67+Треневка!B67+Туриловка!B67</f>
        <v>0</v>
      </c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>
        <f>Верхнеталовка!D68+Волошино!D68+Дегтево!D68+Колодези!D68+Криворожье!D68+Мальчевская!D68+Миллерово!D68+'О.-Рог'!D68+Первомайское!D68+Сулин!D68+Титовка!D68+Треневка!D68+Туриловка!D68</f>
        <v>0</v>
      </c>
      <c r="F68" s="14">
        <f>Верхнеталовка!B68+Волошино!B68+Дегтево!B68+Колодези!B68+Криворожье!B68+Мальчевская!B68+Миллерово!B68+'О.-Рог'!B68+Первомайское!B68+Сулин!B68+Титовка!B68+Треневка!B68+Туриловка!B68</f>
        <v>0</v>
      </c>
    </row>
    <row r="69" spans="1:6">
      <c r="A69" s="19" t="s">
        <v>76</v>
      </c>
      <c r="B69" s="25">
        <f>Верхнеталовка!B69+Волошино!B69+Дегтево!B69+Колодези!B69+Криворожье!B69+Мальчевская!B69+Миллерово!B69+'О.-Рог'!B69+Первомайское!B69+Сулин!B69+Титовка!B69+Треневка!B69+Туриловка!B69</f>
        <v>0</v>
      </c>
      <c r="C69" s="26">
        <f>Верхнеталовка!C69+Волошино!C69+Дегтево!C69+Колодези!C69+Криворожье!C69+Мальчевская!C69+Миллерово!C69+'О.-Рог'!C69+Первомайское!C69+Сулин!C69+Титовка!C69+Треневка!C69+Туриловка!C69</f>
        <v>0</v>
      </c>
      <c r="D69" s="26">
        <f>Верхнеталовка!D69+Волошино!D69+Дегтево!D69+Колодези!D69+Криворожье!D69+Мальчевская!D69+Миллерово!D69+'О.-Рог'!D69+Первомайское!D69+Сулин!D69+Титовка!D69+Треневка!D69+Туриловка!D69</f>
        <v>0</v>
      </c>
      <c r="E69" s="14">
        <f>Верхнеталовка!D69+Волошино!D69+Дегтево!D69+Колодези!D69+Криворожье!D69+Мальчевская!D69+Миллерово!D69+'О.-Рог'!D69+Первомайское!D69+Сулин!D69+Титовка!D69+Треневка!D69+Туриловка!D69</f>
        <v>0</v>
      </c>
      <c r="F69" s="14">
        <f>Верхнеталовка!B69+Волошино!B69+Дегтево!B69+Колодези!B69+Криворожье!B69+Мальчевская!B69+Миллерово!B69+'О.-Рог'!B69+Первомайское!B69+Сулин!B69+Титовка!B69+Треневка!B69+Туриловка!B69</f>
        <v>0</v>
      </c>
    </row>
    <row r="70" spans="1:6" s="7" customFormat="1">
      <c r="A70" s="11" t="s">
        <v>33</v>
      </c>
      <c r="B70" s="23">
        <f>B71+B72+B73+B74+B77</f>
        <v>712515.51</v>
      </c>
      <c r="C70" s="15">
        <f>C71+C72+C73+C74+C77</f>
        <v>516900</v>
      </c>
      <c r="D70" s="15">
        <f>D71+D72+D73+D74+D77</f>
        <v>20000</v>
      </c>
      <c r="E70" s="14">
        <f>Верхнеталовка!D70+Волошино!D70+Дегтево!D70+Колодези!D70+Криворожье!D70+Мальчевская!D70+Миллерово!D70+'О.-Рог'!D70+Первомайское!D70+Сулин!D70+Титовка!D70+Треневка!D70+Туриловка!D70</f>
        <v>20000</v>
      </c>
      <c r="F70" s="14">
        <f>Верхнеталовка!B70+Волошино!B70+Дегтево!B70+Колодези!B70+Криворожье!B70+Мальчевская!B70+Миллерово!B70+'О.-Рог'!B70+Первомайское!B70+Сулин!B70+Титовка!B70+Треневка!B70+Туриловка!B70</f>
        <v>712515.51</v>
      </c>
    </row>
    <row r="71" spans="1:6" s="7" customFormat="1" ht="31.5">
      <c r="A71" s="11" t="s">
        <v>85</v>
      </c>
      <c r="B71" s="25">
        <f>Верхнеталовка!B71+Волошино!B71+Дегтево!B71+Колодези!B71+Криворожье!B71+Мальчевская!B71+Миллерово!B71+'О.-Рог'!B71+Первомайское!B71+Сулин!B71+Титовка!B71+Треневка!B71+Туриловка!B71</f>
        <v>234732.04</v>
      </c>
      <c r="C71" s="26">
        <f>Верхнеталовка!C71+Волошино!C71+Дегтево!C71+Колодези!C71+Криворожье!C71+Мальчевская!C71+Миллерово!C71+'О.-Рог'!C71+Первомайское!C71+Сулин!C71+Титовка!C71+Треневка!C71+Туриловка!C71</f>
        <v>0</v>
      </c>
      <c r="D71" s="26">
        <f>Верхнеталовка!D71+Волошино!D71+Дегтево!D71+Колодези!D71+Криворожье!D71+Мальчевская!D71+Миллерово!D71+'О.-Рог'!D71+Первомайское!D71+Сулин!D71+Титовка!D71+Треневка!D71+Туриловка!D71</f>
        <v>0</v>
      </c>
      <c r="E71" s="14">
        <f>Верхнеталовка!D71+Волошино!D71+Дегтево!D71+Колодези!D71+Криворожье!D71+Мальчевская!D71+Миллерово!D71+'О.-Рог'!D71+Первомайское!D71+Сулин!D71+Титовка!D71+Треневка!D71+Туриловка!D71</f>
        <v>0</v>
      </c>
      <c r="F71" s="14">
        <f>Верхнеталовка!B71+Волошино!B71+Дегтево!B71+Колодези!B71+Криворожье!B71+Мальчевская!B71+Миллерово!B71+'О.-Рог'!B71+Первомайское!B71+Сулин!B71+Титовка!B71+Треневка!B71+Туриловка!B71</f>
        <v>234732.04</v>
      </c>
    </row>
    <row r="72" spans="1:6" s="7" customFormat="1" ht="31.5">
      <c r="A72" s="11" t="s">
        <v>86</v>
      </c>
      <c r="B72" s="25">
        <f>Верхнеталовка!B72+Волошино!B72+Дегтево!B72+Колодези!B72+Криворожье!B72+Мальчевская!B72+Миллерово!B72+'О.-Рог'!B72+Первомайское!B72+Сулин!B72+Титовка!B72+Треневка!B72+Туриловка!B72</f>
        <v>3914.55</v>
      </c>
      <c r="C72" s="26">
        <f>Верхнеталовка!C72+Волошино!C72+Дегтево!C72+Колодези!C72+Криворожье!C72+Мальчевская!C72+Миллерово!C72+'О.-Рог'!C72+Первомайское!C72+Сулин!C72+Титовка!C72+Треневка!C72+Туриловка!C72</f>
        <v>0</v>
      </c>
      <c r="D72" s="26">
        <f>Верхнеталовка!D72+Волошино!D72+Дегтево!D72+Колодези!D72+Криворожье!D72+Мальчевская!D72+Миллерово!D72+'О.-Рог'!D72+Первомайское!D72+Сулин!D72+Титовка!D72+Треневка!D72+Туриловка!D72</f>
        <v>0</v>
      </c>
      <c r="E72" s="14">
        <f>Верхнеталовка!D72+Волошино!D72+Дегтево!D72+Колодези!D72+Криворожье!D72+Мальчевская!D72+Миллерово!D72+'О.-Рог'!D72+Первомайское!D72+Сулин!D72+Титовка!D72+Треневка!D72+Туриловка!D72</f>
        <v>0</v>
      </c>
      <c r="F72" s="14">
        <f>Верхнеталовка!B72+Волошино!B72+Дегтево!B72+Колодези!B72+Криворожье!B72+Мальчевская!B72+Миллерово!B72+'О.-Рог'!B72+Первомайское!B72+Сулин!B72+Титовка!B72+Треневка!B72+Туриловка!B72</f>
        <v>3914.55</v>
      </c>
    </row>
    <row r="73" spans="1:6" s="7" customFormat="1">
      <c r="A73" s="11" t="s">
        <v>88</v>
      </c>
      <c r="B73" s="25">
        <f>Верхнеталовка!B73+Волошино!B73+Дегтево!B73+Колодези!B73+Криворожье!B73+Мальчевская!B73+Миллерово!B73+'О.-Рог'!B73+Первомайское!B73+Сулин!B73+Титовка!B73+Треневка!B73+Туриловка!B73</f>
        <v>10000</v>
      </c>
      <c r="C73" s="26">
        <f>Верхнеталовка!C73+Волошино!C73+Дегтево!C73+Колодези!C73+Криворожье!C73+Мальчевская!C73+Миллерово!C73+'О.-Рог'!C73+Первомайское!C73+Сулин!C73+Титовка!C73+Треневка!C73+Туриловка!C73</f>
        <v>60000</v>
      </c>
      <c r="D73" s="26">
        <f>Верхнеталовка!D73+Волошино!D73+Дегтево!D73+Колодези!D73+Криворожье!D73+Мальчевская!D73+Миллерово!D73+'О.-Рог'!D73+Первомайское!D73+Сулин!D73+Титовка!D73+Треневка!D73+Туриловка!D73</f>
        <v>20000</v>
      </c>
      <c r="E73" s="14">
        <f>Верхнеталовка!D73+Волошино!D73+Дегтево!D73+Колодези!D73+Криворожье!D73+Мальчевская!D73+Миллерово!D73+'О.-Рог'!D73+Первомайское!D73+Сулин!D73+Титовка!D73+Треневка!D73+Туриловка!D73</f>
        <v>20000</v>
      </c>
      <c r="F73" s="14">
        <f>Верхнеталовка!B73+Волошино!B73+Дегтево!B73+Колодези!B73+Криворожье!B73+Мальчевская!B73+Миллерово!B73+'О.-Рог'!B73+Первомайское!B73+Сулин!B73+Титовка!B73+Треневка!B73+Туриловка!B73</f>
        <v>10000</v>
      </c>
    </row>
    <row r="74" spans="1:6" s="7" customFormat="1">
      <c r="A74" s="11" t="s">
        <v>89</v>
      </c>
      <c r="B74" s="25">
        <f>Верхнеталовка!B74+Волошино!B74+Дегтево!B74+Колодези!B74+Криворожье!B74+Мальчевская!B74+Миллерово!B74+'О.-Рог'!B74+Первомайское!B74+Сулин!B74+Титовка!B74+Треневка!B74+Туриловка!B74</f>
        <v>231488.92</v>
      </c>
      <c r="C74" s="26">
        <f>Верхнеталовка!C74+Волошино!C74+Дегтево!C74+Колодези!C74+Криворожье!C74+Мальчевская!C74+Миллерово!C74+'О.-Рог'!C74+Первомайское!C74+Сулин!C74+Титовка!C74+Треневка!C74+Туриловка!C74</f>
        <v>174900</v>
      </c>
      <c r="D74" s="26">
        <f>Верхнеталовка!D74+Волошино!D74+Дегтево!D74+Колодези!D74+Криворожье!D74+Мальчевская!D74+Миллерово!D74+'О.-Рог'!D74+Первомайское!D74+Сулин!D74+Титовка!D74+Треневка!D74+Туриловка!D74</f>
        <v>0</v>
      </c>
      <c r="E74" s="14">
        <f>Верхнеталовка!D74+Волошино!D74+Дегтево!D74+Колодези!D74+Криворожье!D74+Мальчевская!D74+Миллерово!D74+'О.-Рог'!D74+Первомайское!D74+Сулин!D74+Титовка!D74+Треневка!D74+Туриловка!D74</f>
        <v>0</v>
      </c>
      <c r="F74" s="14">
        <f>Верхнеталовка!B74+Волошино!B74+Дегтево!B74+Колодези!B74+Криворожье!B74+Мальчевская!B74+Миллерово!B74+'О.-Рог'!B74+Первомайское!B74+Сулин!B74+Титовка!B74+Треневка!B74+Туриловка!B74</f>
        <v>231488.92</v>
      </c>
    </row>
    <row r="75" spans="1:6" s="7" customFormat="1">
      <c r="A75" s="10" t="s">
        <v>90</v>
      </c>
      <c r="B75" s="25">
        <f>Верхнеталовка!B75+Волошино!B75+Дегтево!B75+Колодези!B75+Криворожье!B75+Мальчевская!B75+Миллерово!B75+'О.-Рог'!B75+Первомайское!B75+Сулин!B75+Титовка!B75+Треневка!B75+Туриловка!B75</f>
        <v>0</v>
      </c>
      <c r="C75" s="26">
        <f>Верхнеталовка!C75+Волошино!C75+Дегтево!C75+Колодези!C75+Криворожье!C75+Мальчевская!C75+Миллерово!C75+'О.-Рог'!C75+Первомайское!C75+Сулин!C75+Титовка!C75+Треневка!C75+Туриловка!C75</f>
        <v>150000</v>
      </c>
      <c r="D75" s="26">
        <f>Верхнеталовка!D75+Волошино!D75+Дегтево!D75+Колодези!D75+Криворожье!D75+Мальчевская!D75+Миллерово!D75+'О.-Рог'!D75+Первомайское!D75+Сулин!D75+Титовка!D75+Треневка!D75+Туриловка!D75</f>
        <v>0</v>
      </c>
      <c r="E75" s="14">
        <f>Верхнеталовка!D75+Волошино!D75+Дегтево!D75+Колодези!D75+Криворожье!D75+Мальчевская!D75+Миллерово!D75+'О.-Рог'!D75+Первомайское!D75+Сулин!D75+Титовка!D75+Треневка!D75+Туриловка!D75</f>
        <v>0</v>
      </c>
      <c r="F75" s="14">
        <f>Верхнеталовка!B75+Волошино!B75+Дегтево!B75+Колодези!B75+Криворожье!B75+Мальчевская!B75+Миллерово!B75+'О.-Рог'!B75+Первомайское!B75+Сулин!B75+Титовка!B75+Треневка!B75+Туриловка!B75</f>
        <v>0</v>
      </c>
    </row>
    <row r="76" spans="1:6" s="7" customFormat="1">
      <c r="A76" s="10" t="s">
        <v>91</v>
      </c>
      <c r="B76" s="25">
        <f>Верхнеталовка!B76+Волошино!B76+Дегтево!B76+Колодези!B76+Криворожье!B76+Мальчевская!B76+Миллерово!B76+'О.-Рог'!B76+Первомайское!B76+Сулин!B76+Титовка!B76+Треневка!B76+Туриловка!B76</f>
        <v>231488.92</v>
      </c>
      <c r="C76" s="26">
        <f>Верхнеталовка!C76+Волошино!C76+Дегтево!C76+Колодези!C76+Криворожье!C76+Мальчевская!C76+Миллерово!C76+'О.-Рог'!C76+Первомайское!C76+Сулин!C76+Титовка!C76+Треневка!C76+Туриловка!C76</f>
        <v>24900</v>
      </c>
      <c r="D76" s="26">
        <f>Верхнеталовка!D76+Волошино!D76+Дегтево!D76+Колодези!D76+Криворожье!D76+Мальчевская!D76+Миллерово!D76+'О.-Рог'!D76+Первомайское!D76+Сулин!D76+Титовка!D76+Треневка!D76+Туриловка!D76</f>
        <v>0</v>
      </c>
      <c r="E76" s="14">
        <f>Верхнеталовка!D76+Волошино!D76+Дегтево!D76+Колодези!D76+Криворожье!D76+Мальчевская!D76+Миллерово!D76+'О.-Рог'!D76+Первомайское!D76+Сулин!D76+Титовка!D76+Треневка!D76+Туриловка!D76</f>
        <v>0</v>
      </c>
      <c r="F76" s="14">
        <f>Верхнеталовка!B76+Волошино!B76+Дегтево!B76+Колодези!B76+Криворожье!B76+Мальчевская!B76+Миллерово!B76+'О.-Рог'!B76+Первомайское!B76+Сулин!B76+Титовка!B76+Треневка!B76+Туриловка!B76</f>
        <v>231488.92</v>
      </c>
    </row>
    <row r="77" spans="1:6">
      <c r="A77" s="20" t="s">
        <v>93</v>
      </c>
      <c r="B77" s="25">
        <f>Верхнеталовка!B77+Волошино!B77+Дегтево!B77+Колодези!B77+Криворожье!B77+Мальчевская!B77+Миллерово!B77+'О.-Рог'!B77+Первомайское!B77+Сулин!B77+Титовка!B77+Треневка!B77+Туриловка!B77</f>
        <v>232380</v>
      </c>
      <c r="C77" s="26">
        <f>Верхнеталовка!C77+Волошино!C77+Дегтево!C77+Колодези!C77+Криворожье!C77+Мальчевская!C77+Миллерово!C77+'О.-Рог'!C77+Первомайское!C77+Сулин!C77+Титовка!C77+Треневка!C77+Туриловка!C77</f>
        <v>282000</v>
      </c>
      <c r="D77" s="26">
        <f>Верхнеталовка!D77+Волошино!D77+Дегтево!D77+Колодези!D77+Криворожье!D77+Мальчевская!D77+Миллерово!D77+'О.-Рог'!D77+Первомайское!D77+Сулин!D77+Титовка!D77+Треневка!D77+Туриловка!D77</f>
        <v>0</v>
      </c>
      <c r="E77" s="14">
        <f>Верхнеталовка!D77+Волошино!D77+Дегтево!D77+Колодези!D77+Криворожье!D77+Мальчевская!D77+Миллерово!D77+'О.-Рог'!D77+Первомайское!D77+Сулин!D77+Титовка!D77+Треневка!D77+Туриловка!D77</f>
        <v>0</v>
      </c>
      <c r="F77" s="14">
        <f>Верхнеталовка!B77+Волошино!B77+Дегтево!B77+Колодези!B77+Криворожье!B77+Мальчевская!B77+Миллерово!B77+'О.-Рог'!B77+Первомайское!B77+Сулин!B77+Титовка!B77+Треневка!B77+Туриловка!B77</f>
        <v>232380</v>
      </c>
    </row>
    <row r="78" spans="1:6">
      <c r="A78" s="12" t="s">
        <v>92</v>
      </c>
      <c r="B78" s="25">
        <f>Верхнеталовка!B78+Волошино!B78+Дегтево!B78+Колодези!B78+Криворожье!B78+Мальчевская!B78+Миллерово!B78+'О.-Рог'!B78+Первомайское!B78+Сулин!B78+Титовка!B78+Треневка!B78+Туриловка!B78</f>
        <v>200000</v>
      </c>
      <c r="C78" s="26">
        <f>Верхнеталовка!C78+Волошино!C78+Дегтево!C78+Колодези!C78+Криворожье!C78+Мальчевская!C78+Миллерово!C78+'О.-Рог'!C78+Первомайское!C78+Сулин!C78+Титовка!C78+Треневка!C78+Туриловка!C78</f>
        <v>242000</v>
      </c>
      <c r="D78" s="26">
        <f>Верхнеталовка!D78+Волошино!D78+Дегтево!D78+Колодези!D78+Криворожье!D78+Мальчевская!D78+Миллерово!D78+'О.-Рог'!D78+Первомайское!D78+Сулин!D78+Титовка!D78+Треневка!D78+Туриловка!D78</f>
        <v>0</v>
      </c>
      <c r="E78" s="14">
        <f>Верхнеталовка!D78+Волошино!D78+Дегтево!D78+Колодези!D78+Криворожье!D78+Мальчевская!D78+Миллерово!D78+'О.-Рог'!D78+Первомайское!D78+Сулин!D78+Титовка!D78+Треневка!D78+Туриловка!D78</f>
        <v>0</v>
      </c>
      <c r="F78" s="14">
        <f>Верхнеталовка!B78+Волошино!B78+Дегтево!B78+Колодези!B78+Криворожье!B78+Мальчевская!B78+Миллерово!B78+'О.-Рог'!B78+Первомайское!B78+Сулин!B78+Титовка!B78+Треневка!B78+Туриловка!B78</f>
        <v>200000</v>
      </c>
    </row>
    <row r="79" spans="1:6">
      <c r="A79" s="12" t="s">
        <v>91</v>
      </c>
      <c r="B79" s="25">
        <f>Верхнеталовка!B79+Волошино!B79+Дегтево!B79+Колодези!B79+Криворожье!B79+Мальчевская!B79+Миллерово!B79+'О.-Рог'!B79+Первомайское!B79+Сулин!B79+Титовка!B79+Треневка!B79+Туриловка!B79</f>
        <v>32380</v>
      </c>
      <c r="C79" s="26">
        <f>Верхнеталовка!C79+Волошино!C79+Дегтево!C79+Колодези!C79+Криворожье!C79+Мальчевская!C79+Миллерово!C79+'О.-Рог'!C79+Первомайское!C79+Сулин!C79+Титовка!C79+Треневка!C79+Туриловка!C79</f>
        <v>40000</v>
      </c>
      <c r="D79" s="26">
        <f>Верхнеталовка!D79+Волошино!D79+Дегтево!D79+Колодези!D79+Криворожье!D79+Мальчевская!D79+Миллерово!D79+'О.-Рог'!D79+Первомайское!D79+Сулин!D79+Титовка!D79+Треневка!D79+Туриловка!D79</f>
        <v>0</v>
      </c>
      <c r="E79" s="14">
        <f>Верхнеталовка!D79+Волошино!D79+Дегтево!D79+Колодези!D79+Криворожье!D79+Мальчевская!D79+Миллерово!D79+'О.-Рог'!D79+Первомайское!D79+Сулин!D79+Титовка!D79+Треневка!D79+Туриловка!D79</f>
        <v>0</v>
      </c>
      <c r="F79" s="14">
        <f>Верхнеталовка!B79+Волошино!B79+Дегтево!B79+Колодези!B79+Криворожье!B79+Мальчевская!B79+Миллерово!B79+'О.-Рог'!B79+Первомайское!B79+Сулин!B79+Титовка!B79+Треневка!B79+Туриловка!B79</f>
        <v>32380</v>
      </c>
    </row>
    <row r="80" spans="1:6">
      <c r="A80" s="11" t="s">
        <v>80</v>
      </c>
      <c r="B80" s="25">
        <f>Верхнеталовка!B80+Волошино!B80+Дегтево!B80+Колодези!B80+Криворожье!B80+Мальчевская!B80+Миллерово!B80+'О.-Рог'!B80+Первомайское!B80+Сулин!B80+Титовка!B80+Треневка!B80+Туриловка!B80</f>
        <v>423022</v>
      </c>
      <c r="C80" s="26">
        <f>Верхнеталовка!C80+Волошино!C80+Дегтево!C80+Колодези!C80+Криворожье!C80+Мальчевская!C80+Миллерово!C80+'О.-Рог'!C80+Первомайское!C80+Сулин!C80+Титовка!C80+Треневка!C80+Туриловка!C80</f>
        <v>361000</v>
      </c>
      <c r="D80" s="26">
        <f>Верхнеталовка!D80+Волошино!D80+Дегтево!D80+Колодези!D80+Криворожье!D80+Мальчевская!D80+Миллерово!D80+'О.-Рог'!D80+Первомайское!D80+Сулин!D80+Титовка!D80+Треневка!D80+Туриловка!D80</f>
        <v>0</v>
      </c>
      <c r="E80" s="14">
        <f>Верхнеталовка!D80+Волошино!D80+Дегтево!D80+Колодези!D80+Криворожье!D80+Мальчевская!D80+Миллерово!D80+'О.-Рог'!D80+Первомайское!D80+Сулин!D80+Титовка!D80+Треневка!D80+Туриловка!D80</f>
        <v>0</v>
      </c>
      <c r="F80" s="14">
        <f>Верхнеталовка!B80+Волошино!B80+Дегтево!B80+Колодези!B80+Криворожье!B80+Мальчевская!B80+Миллерово!B80+'О.-Рог'!B80+Первомайское!B80+Сулин!B80+Титовка!B80+Треневка!B80+Туриловка!B80</f>
        <v>423022</v>
      </c>
    </row>
    <row r="81" spans="1:6">
      <c r="A81" s="11" t="s">
        <v>81</v>
      </c>
      <c r="B81" s="25">
        <f>Верхнеталовка!B81+Волошино!B81+Дегтево!B81+Колодези!B81+Криворожье!B81+Мальчевская!B81+Миллерово!B81+'О.-Рог'!B81+Первомайское!B81+Сулин!B81+Титовка!B81+Треневка!B81+Туриловка!B81</f>
        <v>0</v>
      </c>
      <c r="C81" s="26">
        <f>Верхнеталовка!C81+Волошино!C81+Дегтево!C81+Колодези!C81+Криворожье!C81+Мальчевская!C81+Миллерово!C81+'О.-Рог'!C81+Первомайское!C81+Сулин!C81+Титовка!C81+Треневка!C81+Туриловка!C81</f>
        <v>0</v>
      </c>
      <c r="D81" s="26">
        <f>Верхнеталовка!D81+Волошино!D81+Дегтево!D81+Колодези!D81+Криворожье!D81+Мальчевская!D81+Миллерово!D81+'О.-Рог'!D81+Первомайское!D81+Сулин!D81+Титовка!D81+Треневка!D81+Туриловка!D81</f>
        <v>0</v>
      </c>
      <c r="E81" s="14">
        <f>Верхнеталовка!D81+Волошино!D81+Дегтево!D81+Колодези!D81+Криворожье!D81+Мальчевская!D81+Миллерово!D81+'О.-Рог'!D81+Первомайское!D81+Сулин!D81+Титовка!D81+Треневка!D81+Туриловка!D81</f>
        <v>0</v>
      </c>
      <c r="F81" s="14">
        <f>Верхнеталовка!B81+Волошино!B81+Дегтево!B81+Колодези!B81+Криворожье!B81+Мальчевская!B81+Миллерово!B81+'О.-Рог'!B81+Первомайское!B81+Сулин!B81+Титовка!B81+Треневка!B81+Туриловка!B81</f>
        <v>0</v>
      </c>
    </row>
    <row r="82" spans="1:6" ht="31.5">
      <c r="A82" s="11" t="s">
        <v>82</v>
      </c>
      <c r="B82" s="25">
        <f>Верхнеталовка!B82+Волошино!B82+Дегтево!B82+Колодези!B82+Криворожье!B82+Мальчевская!B82+Миллерово!B82+'О.-Рог'!B82+Первомайское!B82+Сулин!B82+Титовка!B82+Треневка!B82+Туриловка!B82</f>
        <v>3926754.37</v>
      </c>
      <c r="C82" s="26">
        <f>Верхнеталовка!C82+Волошино!C82+Дегтево!C82+Колодези!C82+Криворожье!C82+Мальчевская!C82+Миллерово!C82+'О.-Рог'!C82+Первомайское!C82+Сулин!C82+Титовка!C82+Треневка!C82+Туриловка!C82</f>
        <v>3558800</v>
      </c>
      <c r="D82" s="15">
        <f>SUM(D83:D88)</f>
        <v>66062</v>
      </c>
      <c r="E82" s="14">
        <f>Верхнеталовка!D82+Волошино!D82+Дегтево!D82+Колодези!D82+Криворожье!D82+Мальчевская!D82+Миллерово!D82+'О.-Рог'!D82+Первомайское!D82+Сулин!D82+Титовка!D82+Треневка!D82+Туриловка!D82</f>
        <v>66062</v>
      </c>
      <c r="F82" s="14">
        <f>Верхнеталовка!B82+Волошино!B82+Дегтево!B82+Колодези!B82+Криворожье!B82+Мальчевская!B82+Миллерово!B82+'О.-Рог'!B82+Первомайское!B82+Сулин!B82+Титовка!B82+Треневка!B82+Туриловка!B82</f>
        <v>3926754.37</v>
      </c>
    </row>
    <row r="83" spans="1:6">
      <c r="A83" s="10" t="s">
        <v>1</v>
      </c>
      <c r="B83" s="25">
        <f>Верхнеталовка!B83+Волошино!B83+Дегтево!B83+Колодези!B83+Криворожье!B83+Мальчевская!B83+Миллерово!B83+'О.-Рог'!B83+Первомайское!B83+Сулин!B83+Титовка!B83+Треневка!B83+Туриловка!B83</f>
        <v>623716.31000000006</v>
      </c>
      <c r="C83" s="26">
        <f>Верхнеталовка!C83+Волошино!C83+Дегтево!C83+Колодези!C83+Криворожье!C83+Мальчевская!C83+Миллерово!C83+'О.-Рог'!C83+Первомайское!C83+Сулин!C83+Титовка!C83+Треневка!C83+Туриловка!C83</f>
        <v>682800</v>
      </c>
      <c r="D83" s="26">
        <f>Верхнеталовка!D83+Волошино!D83+Дегтево!D83+Колодези!D83+Криворожье!D83+Мальчевская!D83+Миллерово!D83+'О.-Рог'!D83+Первомайское!D83+Сулин!D83+Титовка!D83+Треневка!D83+Туриловка!D83</f>
        <v>18642</v>
      </c>
      <c r="E83" s="14">
        <f>Верхнеталовка!D83+Волошино!D83+Дегтево!D83+Колодези!D83+Криворожье!D83+Мальчевская!D83+Миллерово!D83+'О.-Рог'!D83+Первомайское!D83+Сулин!D83+Титовка!D83+Треневка!D83+Туриловка!D83</f>
        <v>18642</v>
      </c>
      <c r="F83" s="14">
        <f>Верхнеталовка!B83+Волошино!B83+Дегтево!B83+Колодези!B83+Криворожье!B83+Мальчевская!B83+Миллерово!B83+'О.-Рог'!B83+Первомайское!B83+Сулин!B83+Титовка!B83+Треневка!B83+Туриловка!B83</f>
        <v>623716.31000000006</v>
      </c>
    </row>
    <row r="84" spans="1:6">
      <c r="A84" s="10" t="s">
        <v>40</v>
      </c>
      <c r="B84" s="25">
        <f>Верхнеталовка!B84+Волошино!B84+Дегтево!B84+Колодези!B84+Криворожье!B84+Мальчевская!B84+Миллерово!B84+'О.-Рог'!B84+Первомайское!B84+Сулин!B84+Титовка!B84+Треневка!B84+Туриловка!B84</f>
        <v>0</v>
      </c>
      <c r="C84" s="26">
        <f>Верхнеталовка!C84+Волошино!C84+Дегтево!C84+Колодези!C84+Криворожье!C84+Мальчевская!C84+Миллерово!C84+'О.-Рог'!C84+Первомайское!C84+Сулин!C84+Титовка!C84+Треневка!C84+Туриловка!C84</f>
        <v>0</v>
      </c>
      <c r="D84" s="26">
        <f>Верхнеталовка!D84+Волошино!D84+Дегтево!D84+Колодези!D84+Криворожье!D84+Мальчевская!D84+Миллерово!D84+'О.-Рог'!D84+Первомайское!D84+Сулин!D84+Титовка!D84+Треневка!D84+Туриловка!D84</f>
        <v>0</v>
      </c>
      <c r="E84" s="14">
        <f>Верхнеталовка!D84+Волошино!D84+Дегтево!D84+Колодези!D84+Криворожье!D84+Мальчевская!D84+Миллерово!D84+'О.-Рог'!D84+Первомайское!D84+Сулин!D84+Титовка!D84+Треневка!D84+Туриловка!D84</f>
        <v>0</v>
      </c>
      <c r="F84" s="14">
        <f>Верхнеталовка!B84+Волошино!B84+Дегтево!B84+Колодези!B84+Криворожье!B84+Мальчевская!B84+Миллерово!B84+'О.-Рог'!B84+Первомайское!B84+Сулин!B84+Титовка!B84+Треневка!B84+Туриловка!B84</f>
        <v>0</v>
      </c>
    </row>
    <row r="85" spans="1:6">
      <c r="A85" s="10" t="s">
        <v>0</v>
      </c>
      <c r="B85" s="25">
        <f>Верхнеталовка!B85+Волошино!B85+Дегтево!B85+Колодези!B85+Криворожье!B85+Мальчевская!B85+Миллерово!B85+'О.-Рог'!B85+Первомайское!B85+Сулин!B85+Титовка!B85+Треневка!B85+Туриловка!B85</f>
        <v>82910.52</v>
      </c>
      <c r="C85" s="26">
        <f>Верхнеталовка!C85+Волошино!C85+Дегтево!C85+Колодези!C85+Криворожье!C85+Мальчевская!C85+Миллерово!C85+'О.-Рог'!C85+Первомайское!C85+Сулин!C85+Титовка!C85+Треневка!C85+Туриловка!C85</f>
        <v>76400</v>
      </c>
      <c r="D85" s="26">
        <f>Верхнеталовка!D85+Волошино!D85+Дегтево!D85+Колодези!D85+Криворожье!D85+Мальчевская!D85+Миллерово!D85+'О.-Рог'!D85+Первомайское!D85+Сулин!D85+Титовка!D85+Треневка!D85+Туриловка!D85</f>
        <v>810</v>
      </c>
      <c r="E85" s="14">
        <f>Верхнеталовка!D85+Волошино!D85+Дегтево!D85+Колодези!D85+Криворожье!D85+Мальчевская!D85+Миллерово!D85+'О.-Рог'!D85+Первомайское!D85+Сулин!D85+Титовка!D85+Треневка!D85+Туриловка!D85</f>
        <v>810</v>
      </c>
      <c r="F85" s="14">
        <f>Верхнеталовка!B85+Волошино!B85+Дегтево!B85+Колодези!B85+Криворожье!B85+Мальчевская!B85+Миллерово!B85+'О.-Рог'!B85+Первомайское!B85+Сулин!B85+Титовка!B85+Треневка!B85+Туриловка!B85</f>
        <v>82910.52</v>
      </c>
    </row>
    <row r="86" spans="1:6">
      <c r="A86" s="10" t="s">
        <v>2</v>
      </c>
      <c r="B86" s="25">
        <f>Верхнеталовка!B86+Волошино!B86+Дегтево!B86+Колодези!B86+Криворожье!B86+Мальчевская!B86+Миллерово!B86+'О.-Рог'!B86+Первомайское!B86+Сулин!B86+Титовка!B86+Треневка!B86+Туриловка!B86</f>
        <v>1634133.54</v>
      </c>
      <c r="C86" s="26">
        <f>Верхнеталовка!C86+Волошино!C86+Дегтево!C86+Колодези!C86+Криворожье!C86+Мальчевская!C86+Миллерово!C86+'О.-Рог'!C86+Первомайское!C86+Сулин!C86+Титовка!C86+Треневка!C86+Туриловка!C86</f>
        <v>1763000</v>
      </c>
      <c r="D86" s="26">
        <f>Верхнеталовка!D86+Волошино!D86+Дегтево!D86+Колодези!D86+Криворожье!D86+Мальчевская!D86+Миллерово!D86+'О.-Рог'!D86+Первомайское!D86+Сулин!D86+Титовка!D86+Треневка!D86+Туриловка!D86</f>
        <v>36920</v>
      </c>
      <c r="E86" s="14">
        <f>Верхнеталовка!D86+Волошино!D86+Дегтево!D86+Колодези!D86+Криворожье!D86+Мальчевская!D86+Миллерово!D86+'О.-Рог'!D86+Первомайское!D86+Сулин!D86+Титовка!D86+Треневка!D86+Туриловка!D86</f>
        <v>36920</v>
      </c>
      <c r="F86" s="14">
        <f>Верхнеталовка!B86+Волошино!B86+Дегтево!B86+Колодези!B86+Криворожье!B86+Мальчевская!B86+Миллерово!B86+'О.-Рог'!B86+Первомайское!B86+Сулин!B86+Титовка!B86+Треневка!B86+Туриловка!B86</f>
        <v>1634133.54</v>
      </c>
    </row>
    <row r="87" spans="1:6" ht="31.5">
      <c r="A87" s="12" t="s">
        <v>83</v>
      </c>
      <c r="B87" s="25">
        <f>Верхнеталовка!B87+Волошино!B87+Дегтево!B87+Колодези!B87+Криворожье!B87+Мальчевская!B87+Миллерово!B87+'О.-Рог'!B87+Первомайское!B87+Сулин!B87+Титовка!B87+Треневка!B87+Туриловка!B87</f>
        <v>0</v>
      </c>
      <c r="C87" s="26">
        <f>Верхнеталовка!C87+Волошино!C87+Дегтево!C87+Колодези!C87+Криворожье!C87+Мальчевская!C87+Миллерово!C87+'О.-Рог'!C87+Первомайское!C87+Сулин!C87+Титовка!C87+Треневка!C87+Туриловка!C87</f>
        <v>0</v>
      </c>
      <c r="D87" s="26">
        <f>Верхнеталовка!D87+Волошино!D87+Дегтево!D87+Колодези!D87+Криворожье!D87+Мальчевская!D87+Миллерово!D87+'О.-Рог'!D87+Первомайское!D87+Сулин!D87+Титовка!D87+Треневка!D87+Туриловка!D87</f>
        <v>0</v>
      </c>
      <c r="E87" s="14">
        <f>Верхнеталовка!D87+Волошино!D87+Дегтево!D87+Колодези!D87+Криворожье!D87+Мальчевская!D87+Миллерово!D87+'О.-Рог'!D87+Первомайское!D87+Сулин!D87+Титовка!D87+Треневка!D87+Туриловка!D87</f>
        <v>0</v>
      </c>
      <c r="F87" s="14">
        <f>Верхнеталовка!B87+Волошино!B87+Дегтево!B87+Колодези!B87+Криворожье!B87+Мальчевская!B87+Миллерово!B87+'О.-Рог'!B87+Первомайское!B87+Сулин!B87+Титовка!B87+Треневка!B87+Туриловка!B87</f>
        <v>0</v>
      </c>
    </row>
    <row r="88" spans="1:6">
      <c r="A88" s="12" t="s">
        <v>84</v>
      </c>
      <c r="B88" s="25">
        <f>Верхнеталовка!B88+Волошино!B88+Дегтево!B88+Колодези!B88+Криворожье!B88+Мальчевская!B88+Миллерово!B88+'О.-Рог'!B88+Первомайское!B88+Сулин!B88+Титовка!B88+Треневка!B88+Туриловка!B88</f>
        <v>1585994</v>
      </c>
      <c r="C88" s="26">
        <f>Верхнеталовка!C88+Волошино!C88+Дегтево!C88+Колодези!C88+Криворожье!C88+Мальчевская!C88+Миллерово!C88+'О.-Рог'!C88+Первомайское!C88+Сулин!C88+Титовка!C88+Треневка!C88+Туриловка!C88</f>
        <v>1036600</v>
      </c>
      <c r="D88" s="26">
        <f>Верхнеталовка!D88+Волошино!D88+Дегтево!D88+Колодези!D88+Криворожье!D88+Мальчевская!D88+Миллерово!D88+'О.-Рог'!D88+Первомайское!D88+Сулин!D88+Титовка!D88+Треневка!D88+Туриловка!D88</f>
        <v>9690</v>
      </c>
      <c r="E88" s="14">
        <f>Верхнеталовка!D88+Волошино!D88+Дегтево!D88+Колодези!D88+Криворожье!D88+Мальчевская!D88+Миллерово!D88+'О.-Рог'!D88+Первомайское!D88+Сулин!D88+Титовка!D88+Треневка!D88+Туриловка!D88</f>
        <v>9690</v>
      </c>
      <c r="F88" s="14">
        <f>Верхнеталовка!B88+Волошино!B88+Дегтево!B88+Колодези!B88+Криворожье!B88+Мальчевская!B88+Миллерово!B88+'О.-Рог'!B88+Первомайское!B88+Сулин!B88+Титовка!B88+Треневка!B88+Туриловка!B88</f>
        <v>1585994</v>
      </c>
    </row>
    <row r="89" spans="1:6" ht="31.5">
      <c r="A89" s="20" t="s">
        <v>87</v>
      </c>
      <c r="B89" s="23">
        <f>B90+B91</f>
        <v>18880</v>
      </c>
      <c r="C89" s="15">
        <f>C90+C91</f>
        <v>35000</v>
      </c>
      <c r="D89" s="15">
        <f>D90+D91</f>
        <v>0</v>
      </c>
      <c r="E89" s="14">
        <f>Верхнеталовка!D89+Волошино!D89+Дегтево!D89+Колодези!D89+Криворожье!D89+Мальчевская!D89+Миллерово!D89+'О.-Рог'!D89+Первомайское!D89+Сулин!D89+Титовка!D89+Треневка!D89+Туриловка!D89</f>
        <v>0</v>
      </c>
      <c r="F89" s="14">
        <f>Верхнеталовка!B89+Волошино!B89+Дегтево!B89+Колодези!B89+Криворожье!B89+Мальчевская!B89+Миллерово!B89+'О.-Рог'!B89+Первомайское!B89+Сулин!B89+Титовка!B89+Треневка!B89+Туриловка!B89</f>
        <v>18880</v>
      </c>
    </row>
    <row r="90" spans="1:6">
      <c r="A90" s="12" t="s">
        <v>6</v>
      </c>
      <c r="B90" s="25">
        <f>Верхнеталовка!B90+Волошино!B90+Дегтево!B90+Колодези!B90+Криворожье!B90+Мальчевская!B90+Миллерово!B90+'О.-Рог'!B90+Первомайское!B90+Сулин!B90+Титовка!B90+Треневка!B90+Туриловка!B90</f>
        <v>18880</v>
      </c>
      <c r="C90" s="26">
        <f>Верхнеталовка!C90+Волошино!C90+Дегтево!C90+Колодези!C90+Криворожье!C90+Мальчевская!C90+Миллерово!C90+'О.-Рог'!C90+Первомайское!C90+Сулин!C90+Титовка!C90+Треневка!C90+Туриловка!C90</f>
        <v>35000</v>
      </c>
      <c r="D90" s="26">
        <f>Верхнеталовка!D90+Волошино!D90+Дегтево!D90+Колодези!D90+Криворожье!D90+Мальчевская!D90+Миллерово!D90+'О.-Рог'!D90+Первомайское!D90+Сулин!D90+Титовка!D90+Треневка!D90+Туриловка!D90</f>
        <v>0</v>
      </c>
      <c r="E90" s="14">
        <f>Верхнеталовка!D90+Волошино!D90+Дегтево!D90+Колодези!D90+Криворожье!D90+Мальчевская!D90+Миллерово!D90+'О.-Рог'!D90+Первомайское!D90+Сулин!D90+Титовка!D90+Треневка!D90+Туриловка!D90</f>
        <v>0</v>
      </c>
      <c r="F90" s="14">
        <f>Верхнеталовка!B90+Волошино!B90+Дегтево!B90+Колодези!B90+Криворожье!B90+Мальчевская!B90+Миллерово!B90+'О.-Рог'!B90+Первомайское!B90+Сулин!B90+Титовка!B90+Треневка!B90+Туриловка!B90</f>
        <v>18880</v>
      </c>
    </row>
    <row r="91" spans="1:6">
      <c r="A91" s="12" t="s">
        <v>5</v>
      </c>
      <c r="B91" s="25">
        <f>Верхнеталовка!B91+Волошино!B91+Дегтево!B91+Колодези!B91+Криворожье!B91+Мальчевская!B91+Миллерово!B91+'О.-Рог'!B91+Первомайское!B91+Сулин!B91+Титовка!B91+Треневка!B91+Туриловка!B91</f>
        <v>0</v>
      </c>
      <c r="C91" s="26">
        <f>Верхнеталовка!C91+Волошино!C91+Дегтево!C91+Колодези!C91+Криворожье!C91+Мальчевская!C91+Миллерово!C91+'О.-Рог'!C91+Первомайское!C91+Сулин!C91+Титовка!C91+Треневка!C91+Туриловка!C91</f>
        <v>0</v>
      </c>
      <c r="D91" s="26">
        <f>Верхнеталовка!D91+Волошино!D91+Дегтево!D91+Колодези!D91+Криворожье!D91+Мальчевская!D91+Миллерово!D91+'О.-Рог'!D91+Первомайское!D91+Сулин!D91+Титовка!D91+Треневка!D91+Туриловка!D91</f>
        <v>0</v>
      </c>
      <c r="E91" s="14">
        <f>Верхнеталовка!D91+Волошино!D91+Дегтево!D91+Колодези!D91+Криворожье!D91+Мальчевская!D91+Миллерово!D91+'О.-Рог'!D91+Первомайское!D91+Сулин!D91+Титовка!D91+Треневка!D91+Туриловка!D91</f>
        <v>0</v>
      </c>
      <c r="F91" s="14">
        <f>Верхнеталовка!B91+Волошино!B91+Дегтево!B91+Колодези!B91+Криворожье!B91+Мальчевская!B91+Миллерово!B91+'О.-Рог'!B91+Первомайское!B91+Сулин!B91+Титовка!B91+Треневка!B91+Туриловка!B91</f>
        <v>0</v>
      </c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>
        <f>Верхнеталовка!D92+Волошино!D92+Дегтево!D92+Колодези!D92+Криворожье!D92+Мальчевская!D92+Миллерово!D92+'О.-Рог'!D92+Первомайское!D92+Сулин!D92+Титовка!D92+Треневка!D92+Туриловка!D92</f>
        <v>0</v>
      </c>
      <c r="F92" s="14">
        <f>Верхнеталовка!B92+Волошино!B92+Дегтево!B92+Колодези!B92+Криворожье!B92+Мальчевская!B92+Миллерово!B92+'О.-Рог'!B92+Первомайское!B92+Сулин!B92+Титовка!B92+Треневка!B92+Туриловка!B92</f>
        <v>0</v>
      </c>
    </row>
    <row r="93" spans="1:6">
      <c r="A93" s="12" t="s">
        <v>19</v>
      </c>
      <c r="B93" s="25">
        <f>Верхнеталовка!B93+Волошино!B93+Дегтево!B93+Колодези!B93+Криворожье!B93+Мальчевская!B93+Миллерово!B93+'О.-Рог'!B93+Первомайское!B93+Сулин!B93+Титовка!B93+Треневка!B93+Туриловка!B93</f>
        <v>0</v>
      </c>
      <c r="C93" s="26">
        <f>Верхнеталовка!C93+Волошино!C93+Дегтево!C93+Колодези!C93+Криворожье!C93+Мальчевская!C93+Миллерово!C93+'О.-Рог'!C93+Первомайское!C93+Сулин!C93+Титовка!C93+Треневка!C93+Туриловка!C93</f>
        <v>0</v>
      </c>
      <c r="D93" s="26">
        <f>Верхнеталовка!D93+Волошино!D93+Дегтево!D93+Колодези!D93+Криворожье!D93+Мальчевская!D93+Миллерово!D93+'О.-Рог'!D93+Первомайское!D93+Сулин!D93+Титовка!D93+Треневка!D93+Туриловка!D93</f>
        <v>0</v>
      </c>
      <c r="E93" s="14">
        <f>Верхнеталовка!D93+Волошино!D93+Дегтево!D93+Колодези!D93+Криворожье!D93+Мальчевская!D93+Миллерово!D93+'О.-Рог'!D93+Первомайское!D93+Сулин!D93+Титовка!D93+Треневка!D93+Туриловка!D93</f>
        <v>0</v>
      </c>
      <c r="F93" s="14">
        <f>Верхнеталовка!B93+Волошино!B93+Дегтево!B93+Колодези!B93+Криворожье!B93+Мальчевская!B93+Миллерово!B93+'О.-Рог'!B93+Первомайское!B93+Сулин!B93+Титовка!B93+Треневка!B93+Туриловка!B93</f>
        <v>0</v>
      </c>
    </row>
    <row r="94" spans="1:6" ht="47.25">
      <c r="A94" s="11" t="s">
        <v>78</v>
      </c>
      <c r="B94" s="23">
        <f>B95</f>
        <v>1748606.53</v>
      </c>
      <c r="C94" s="15">
        <f>C95</f>
        <v>2091500</v>
      </c>
      <c r="D94" s="15">
        <f>D95</f>
        <v>124394.98</v>
      </c>
      <c r="E94" s="14">
        <f>Верхнеталовка!D94+Волошино!D94+Дегтево!D94+Колодези!D94+Криворожье!D94+Мальчевская!D94+Миллерово!D94+'О.-Рог'!D94+Первомайское!D94+Сулин!D94+Титовка!D94+Треневка!D94+Туриловка!D94</f>
        <v>124394.98</v>
      </c>
      <c r="F94" s="14">
        <f>Верхнеталовка!B94+Волошино!B94+Дегтево!B94+Колодези!B94+Криворожье!B94+Мальчевская!B94+Миллерово!B94+'О.-Рог'!B94+Первомайское!B94+Сулин!B94+Титовка!B94+Треневка!B94+Туриловка!B94</f>
        <v>1748606.53</v>
      </c>
    </row>
    <row r="95" spans="1:6">
      <c r="A95" s="12" t="s">
        <v>19</v>
      </c>
      <c r="B95" s="25">
        <f>Верхнеталовка!B95+Волошино!B95+Дегтево!B95+Колодези!B95+Криворожье!B95+Мальчевская!B95+Миллерово!B95+'О.-Рог'!B95+Первомайское!B95+Сулин!B95+Титовка!B95+Треневка!B95+Туриловка!B95</f>
        <v>1748606.53</v>
      </c>
      <c r="C95" s="26">
        <f>Верхнеталовка!C95+Волошино!C95+Дегтево!C95+Колодези!C95+Криворожье!C95+Мальчевская!C95+Миллерово!C95+'О.-Рог'!C95+Первомайское!C95+Сулин!C95+Титовка!C95+Треневка!C95+Туриловка!C95</f>
        <v>2091500</v>
      </c>
      <c r="D95" s="26">
        <f>Верхнеталовка!D95+Волошино!D95+Дегтево!D95+Колодези!D95+Криворожье!D95+Мальчевская!D95+Миллерово!D95+'О.-Рог'!D95+Первомайское!D95+Сулин!D95+Титовка!D95+Треневка!D95+Туриловка!D95</f>
        <v>124394.98</v>
      </c>
      <c r="E95" s="14">
        <f>Верхнеталовка!D95+Волошино!D95+Дегтево!D95+Колодези!D95+Криворожье!D95+Мальчевская!D95+Миллерово!D95+'О.-Рог'!D95+Первомайское!D95+Сулин!D95+Титовка!D95+Треневка!D95+Туриловка!D95</f>
        <v>124394.98</v>
      </c>
      <c r="F95" s="14">
        <f>Верхнеталовка!B95+Волошино!B95+Дегтево!B95+Колодези!B95+Криворожье!B95+Мальчевская!B95+Миллерово!B95+'О.-Рог'!B95+Первомайское!B95+Сулин!B95+Титовка!B95+Треневка!B95+Туриловка!B95</f>
        <v>1748606.53</v>
      </c>
    </row>
    <row r="96" spans="1:6">
      <c r="A96" s="11" t="s">
        <v>64</v>
      </c>
      <c r="B96" s="25">
        <f>Верхнеталовка!B96+Волошино!B96+Дегтево!B96+Колодези!B96+Криворожье!B96+Мальчевская!B96+Миллерово!B96+'О.-Рог'!B96+Первомайское!B96+Сулин!B96+Титовка!B96+Треневка!B96+Туриловка!B96</f>
        <v>0</v>
      </c>
      <c r="C96" s="26">
        <f>Верхнеталовка!C96+Волошино!C96+Дегтево!C96+Колодези!C96+Криворожье!C96+Мальчевская!C96+Миллерово!C96+'О.-Рог'!C96+Первомайское!C96+Сулин!C96+Титовка!C96+Треневка!C96+Туриловка!C96</f>
        <v>0</v>
      </c>
      <c r="D96" s="26">
        <f>Верхнеталовка!D96+Волошино!D96+Дегтево!D96+Колодези!D96+Криворожье!D96+Мальчевская!D96+Миллерово!D96+'О.-Рог'!D96+Первомайское!D96+Сулин!D96+Титовка!D96+Треневка!D96+Туриловка!D96</f>
        <v>0</v>
      </c>
      <c r="E96" s="14">
        <f>Верхнеталовка!D96+Волошино!D96+Дегтево!D96+Колодези!D96+Криворожье!D96+Мальчевская!D96+Миллерово!D96+'О.-Рог'!D96+Первомайское!D96+Сулин!D96+Титовка!D96+Треневка!D96+Туриловка!D96</f>
        <v>0</v>
      </c>
      <c r="F96" s="14">
        <f>Верхнеталовка!B96+Волошино!B96+Дегтево!B96+Колодези!B96+Криворожье!B96+Мальчевская!B96+Миллерово!B96+'О.-Рог'!B96+Первомайское!B96+Сулин!B96+Титовка!B96+Треневка!B96+Туриловка!B96</f>
        <v>0</v>
      </c>
    </row>
    <row r="97" spans="1:6" ht="31.5">
      <c r="A97" s="11" t="s">
        <v>65</v>
      </c>
      <c r="B97" s="23">
        <f>B98+B102+B104+B120+B152+B155+B157+B167+B168+B169+B176+B179+B181+B183</f>
        <v>18881424.279999994</v>
      </c>
      <c r="C97" s="15">
        <f>C98+C102+C104+C120+C152+C155+C157+C167+C168+C169+C176+C179+C181+C183</f>
        <v>17547400</v>
      </c>
      <c r="D97" s="15">
        <f>D98+D102+D104+D120+D152+D155+D157+D167+D168+D169+D176+D179+D181+D183</f>
        <v>970124.86999999988</v>
      </c>
      <c r="E97" s="14">
        <f>Верхнеталовка!D97+Волошино!D97+Дегтево!D97+Колодези!D97+Криворожье!D97+Мальчевская!D97+Миллерово!D97+'О.-Рог'!D97+Первомайское!D97+Сулин!D97+Титовка!D97+Треневка!D97+Туриловка!D97</f>
        <v>970124.86999999988</v>
      </c>
      <c r="F97" s="14">
        <f>Верхнеталовка!B97+Волошино!B97+Дегтево!B97+Колодези!B97+Криворожье!B97+Мальчевская!B97+Миллерово!B97+'О.-Рог'!B97+Первомайское!B97+Сулин!B97+Титовка!B97+Треневка!B97+Туриловка!B97</f>
        <v>18881424.280000001</v>
      </c>
    </row>
    <row r="98" spans="1:6" s="7" customFormat="1">
      <c r="A98" s="9" t="s">
        <v>7</v>
      </c>
      <c r="B98" s="23">
        <f>B99+B100+B101</f>
        <v>822329.02</v>
      </c>
      <c r="C98" s="15">
        <f>C99+C100+C101</f>
        <v>544600</v>
      </c>
      <c r="D98" s="15">
        <f>D99+D100+D101</f>
        <v>57600</v>
      </c>
      <c r="E98" s="14">
        <f>Верхнеталовка!D98+Волошино!D98+Дегтево!D98+Колодези!D98+Криворожье!D98+Мальчевская!D98+Миллерово!D98+'О.-Рог'!D98+Первомайское!D98+Сулин!D98+Титовка!D98+Треневка!D98+Туриловка!D98</f>
        <v>57600</v>
      </c>
      <c r="F98" s="14">
        <f>Верхнеталовка!B98+Волошино!B98+Дегтево!B98+Колодези!B98+Криворожье!B98+Мальчевская!B98+Миллерово!B98+'О.-Рог'!B98+Первомайское!B98+Сулин!B98+Титовка!B98+Треневка!B98+Туриловка!B98</f>
        <v>822329.02</v>
      </c>
    </row>
    <row r="99" spans="1:6">
      <c r="A99" s="10" t="s">
        <v>39</v>
      </c>
      <c r="B99" s="25">
        <f>Верхнеталовка!B99+Волошино!B99+Дегтево!B99+Колодези!B99+Криворожье!B99+Мальчевская!B99+Миллерово!B99+'О.-Рог'!B99+Первомайское!B99+Сулин!B99+Титовка!B99+Треневка!B99+Туриловка!B99</f>
        <v>0</v>
      </c>
      <c r="C99" s="26">
        <f>Верхнеталовка!C99+Волошино!C99+Дегтево!C99+Колодези!C99+Криворожье!C99+Мальчевская!C99+Миллерово!C99+'О.-Рог'!C99+Первомайское!C99+Сулин!C99+Титовка!C99+Треневка!C99+Туриловка!C99</f>
        <v>0</v>
      </c>
      <c r="D99" s="26">
        <f>Верхнеталовка!D99+Волошино!D99+Дегтево!D99+Колодези!D99+Криворожье!D99+Мальчевская!D99+Миллерово!D99+'О.-Рог'!D99+Первомайское!D99+Сулин!D99+Титовка!D99+Треневка!D99+Туриловка!D99</f>
        <v>0</v>
      </c>
      <c r="E99" s="14">
        <f>Верхнеталовка!D99+Волошино!D99+Дегтево!D99+Колодези!D99+Криворожье!D99+Мальчевская!D99+Миллерово!D99+'О.-Рог'!D99+Первомайское!D99+Сулин!D99+Титовка!D99+Треневка!D99+Туриловка!D99</f>
        <v>0</v>
      </c>
      <c r="F99" s="14">
        <f>Верхнеталовка!B99+Волошино!B99+Дегтево!B99+Колодези!B99+Криворожье!B99+Мальчевская!B99+Миллерово!B99+'О.-Рог'!B99+Первомайское!B99+Сулин!B99+Титовка!B99+Треневка!B99+Туриловка!B99</f>
        <v>0</v>
      </c>
    </row>
    <row r="100" spans="1:6">
      <c r="A100" s="10" t="s">
        <v>41</v>
      </c>
      <c r="B100" s="25">
        <f>Верхнеталовка!B100+Волошино!B100+Дегтево!B100+Колодези!B100+Криворожье!B100+Мальчевская!B100+Миллерово!B100+'О.-Рог'!B100+Первомайское!B100+Сулин!B100+Титовка!B100+Треневка!B100+Туриловка!B100</f>
        <v>0</v>
      </c>
      <c r="C100" s="26">
        <f>Верхнеталовка!C100+Волошино!C100+Дегтево!C100+Колодези!C100+Криворожье!C100+Мальчевская!C100+Миллерово!C100+'О.-Рог'!C100+Первомайское!C100+Сулин!C100+Титовка!C100+Треневка!C100+Туриловка!C100</f>
        <v>0</v>
      </c>
      <c r="D100" s="26">
        <f>Верхнеталовка!D100+Волошино!D100+Дегтево!D100+Колодези!D100+Криворожье!D100+Мальчевская!D100+Миллерово!D100+'О.-Рог'!D100+Первомайское!D100+Сулин!D100+Титовка!D100+Треневка!D100+Туриловка!D100</f>
        <v>0</v>
      </c>
      <c r="E100" s="14">
        <f>Верхнеталовка!D100+Волошино!D100+Дегтево!D100+Колодези!D100+Криворожье!D100+Мальчевская!D100+Миллерово!D100+'О.-Рог'!D100+Первомайское!D100+Сулин!D100+Титовка!D100+Треневка!D100+Туриловка!D100</f>
        <v>0</v>
      </c>
      <c r="F100" s="14">
        <f>Верхнеталовка!B100+Волошино!B100+Дегтево!B100+Колодези!B100+Криворожье!B100+Мальчевская!B100+Миллерово!B100+'О.-Рог'!B100+Первомайское!B100+Сулин!B100+Титовка!B100+Треневка!B100+Туриловка!B100</f>
        <v>0</v>
      </c>
    </row>
    <row r="101" spans="1:6">
      <c r="A101" s="10" t="s">
        <v>9</v>
      </c>
      <c r="B101" s="25">
        <f>Верхнеталовка!B101+Волошино!B101+Дегтево!B101+Колодези!B101+Криворожье!B101+Мальчевская!B101+Миллерово!B101+'О.-Рог'!B101+Первомайское!B101+Сулин!B101+Титовка!B101+Треневка!B101+Туриловка!B101</f>
        <v>822329.02</v>
      </c>
      <c r="C101" s="26">
        <f>Верхнеталовка!C101+Волошино!C101+Дегтево!C101+Колодези!C101+Криворожье!C101+Мальчевская!C101+Миллерово!C101+'О.-Рог'!C101+Первомайское!C101+Сулин!C101+Титовка!C101+Треневка!C101+Туриловка!C101</f>
        <v>544600</v>
      </c>
      <c r="D101" s="26">
        <f>Верхнеталовка!D101+Волошино!D101+Дегтево!D101+Колодези!D101+Криворожье!D101+Мальчевская!D101+Миллерово!D101+'О.-Рог'!D101+Первомайское!D101+Сулин!D101+Титовка!D101+Треневка!D101+Туриловка!D101</f>
        <v>57600</v>
      </c>
      <c r="E101" s="14">
        <f>Верхнеталовка!D101+Волошино!D101+Дегтево!D101+Колодези!D101+Криворожье!D101+Мальчевская!D101+Миллерово!D101+'О.-Рог'!D101+Первомайское!D101+Сулин!D101+Титовка!D101+Треневка!D101+Туриловка!D101</f>
        <v>57600</v>
      </c>
      <c r="F101" s="14">
        <f>Верхнеталовка!B101+Волошино!B101+Дегтево!B101+Колодези!B101+Криворожье!B101+Мальчевская!B101+Миллерово!B101+'О.-Рог'!B101+Первомайское!B101+Сулин!B101+Титовка!B101+Треневка!B101+Туриловка!B101</f>
        <v>822329.02</v>
      </c>
    </row>
    <row r="102" spans="1:6" s="7" customFormat="1">
      <c r="A102" s="11" t="s">
        <v>38</v>
      </c>
      <c r="B102" s="23">
        <f>B103</f>
        <v>462000</v>
      </c>
      <c r="C102" s="15">
        <f>C103</f>
        <v>491200</v>
      </c>
      <c r="D102" s="15">
        <f>D103</f>
        <v>0</v>
      </c>
      <c r="E102" s="14">
        <f>Верхнеталовка!D102+Волошино!D102+Дегтево!D102+Колодези!D102+Криворожье!D102+Мальчевская!D102+Миллерово!D102+'О.-Рог'!D102+Первомайское!D102+Сулин!D102+Титовка!D102+Треневка!D102+Туриловка!D102</f>
        <v>0</v>
      </c>
      <c r="F102" s="14">
        <f>Верхнеталовка!B102+Волошино!B102+Дегтево!B102+Колодези!B102+Криворожье!B102+Мальчевская!B102+Миллерово!B102+'О.-Рог'!B102+Первомайское!B102+Сулин!B102+Титовка!B102+Треневка!B102+Туриловка!B102</f>
        <v>462000</v>
      </c>
    </row>
    <row r="103" spans="1:6">
      <c r="A103" s="10" t="s">
        <v>66</v>
      </c>
      <c r="B103" s="25">
        <f>Верхнеталовка!B103+Волошино!B103+Дегтево!B103+Колодези!B103+Криворожье!B103+Мальчевская!B103+Миллерово!B103+'О.-Рог'!B103+Первомайское!B103+Сулин!B103+Титовка!B103+Треневка!B103+Туриловка!B103</f>
        <v>462000</v>
      </c>
      <c r="C103" s="26">
        <f>Верхнеталовка!C103+Волошино!C103+Дегтево!C103+Колодези!C103+Криворожье!C103+Мальчевская!C103+Миллерово!C103+'О.-Рог'!C103+Первомайское!C103+Сулин!C103+Титовка!C103+Треневка!C103+Туриловка!C103</f>
        <v>491200</v>
      </c>
      <c r="D103" s="26">
        <f>Верхнеталовка!D103+Волошино!D103+Дегтево!D103+Колодези!D103+Криворожье!D103+Мальчевская!D103+Миллерово!D103+'О.-Рог'!D103+Первомайское!D103+Сулин!D103+Титовка!D103+Треневка!D103+Туриловка!D103</f>
        <v>0</v>
      </c>
      <c r="E103" s="14">
        <f>Верхнеталовка!D103+Волошино!D103+Дегтево!D103+Колодези!D103+Криворожье!D103+Мальчевская!D103+Миллерово!D103+'О.-Рог'!D103+Первомайское!D103+Сулин!D103+Титовка!D103+Треневка!D103+Туриловка!D103</f>
        <v>0</v>
      </c>
      <c r="F103" s="14">
        <f>Верхнеталовка!B103+Волошино!B103+Дегтево!B103+Колодези!B103+Криворожье!B103+Мальчевская!B103+Миллерово!B103+'О.-Рог'!B103+Первомайское!B103+Сулин!B103+Титовка!B103+Треневка!B103+Туриловка!B103</f>
        <v>462000</v>
      </c>
    </row>
    <row r="104" spans="1:6" s="7" customFormat="1">
      <c r="A104" s="9" t="s">
        <v>10</v>
      </c>
      <c r="B104" s="23">
        <f>SUM(B105:B119)</f>
        <v>4051539.77</v>
      </c>
      <c r="C104" s="15">
        <f>SUM(C105:C119)</f>
        <v>3598100</v>
      </c>
      <c r="D104" s="15">
        <f>SUM(D105:D119)</f>
        <v>245999.96999999997</v>
      </c>
      <c r="E104" s="14">
        <f>Верхнеталовка!D104+Волошино!D104+Дегтево!D104+Колодези!D104+Криворожье!D104+Мальчевская!D104+Миллерово!D104+'О.-Рог'!D104+Первомайское!D104+Сулин!D104+Титовка!D104+Треневка!D104+Туриловка!D104</f>
        <v>245999.96999999997</v>
      </c>
      <c r="F104" s="14">
        <f>Верхнеталовка!B104+Волошино!B104+Дегтево!B104+Колодези!B104+Криворожье!B104+Мальчевская!B104+Миллерово!B104+'О.-Рог'!B104+Первомайское!B104+Сулин!B104+Титовка!B104+Треневка!B104+Туриловка!B104</f>
        <v>4051539.7700000005</v>
      </c>
    </row>
    <row r="105" spans="1:6" s="7" customFormat="1" ht="18.75" customHeight="1">
      <c r="A105" s="10" t="s">
        <v>56</v>
      </c>
      <c r="B105" s="25">
        <f>Верхнеталовка!B105+Волошино!B105+Дегтево!B105+Колодези!B105+Криворожье!B105+Мальчевская!B105+Миллерово!B105+'О.-Рог'!B105+Первомайское!B105+Сулин!B105+Титовка!B105+Треневка!B105+Туриловка!B105</f>
        <v>1071305.97</v>
      </c>
      <c r="C105" s="26">
        <f>Верхнеталовка!C105+Волошино!C105+Дегтево!C105+Колодези!C105+Криворожье!C105+Мальчевская!C105+Миллерово!C105+'О.-Рог'!C105+Первомайское!C105+Сулин!C105+Титовка!C105+Треневка!C105+Туриловка!C105</f>
        <v>895800</v>
      </c>
      <c r="D105" s="26">
        <f>Верхнеталовка!D105+Волошино!D105+Дегтево!D105+Колодези!D105+Криворожье!D105+Мальчевская!D105+Миллерово!D105+'О.-Рог'!D105+Первомайское!D105+Сулин!D105+Титовка!D105+Треневка!D105+Туриловка!D105</f>
        <v>39820</v>
      </c>
      <c r="E105" s="14">
        <f>Верхнеталовка!D105+Волошино!D105+Дегтево!D105+Колодези!D105+Криворожье!D105+Мальчевская!D105+Миллерово!D105+'О.-Рог'!D105+Первомайское!D105+Сулин!D105+Титовка!D105+Треневка!D105+Туриловка!D105</f>
        <v>39820</v>
      </c>
      <c r="F105" s="14">
        <f>Верхнеталовка!B105+Волошино!B105+Дегтево!B105+Колодези!B105+Криворожье!B105+Мальчевская!B105+Миллерово!B105+'О.-Рог'!B105+Первомайское!B105+Сулин!B105+Титовка!B105+Треневка!B105+Туриловка!B105</f>
        <v>1071305.97</v>
      </c>
    </row>
    <row r="106" spans="1:6" s="7" customFormat="1">
      <c r="A106" s="10" t="s">
        <v>57</v>
      </c>
      <c r="B106" s="25">
        <f>Верхнеталовка!B106+Волошино!B106+Дегтево!B106+Колодези!B106+Криворожье!B106+Мальчевская!B106+Миллерово!B106+'О.-Рог'!B106+Первомайское!B106+Сулин!B106+Титовка!B106+Треневка!B106+Туриловка!B106</f>
        <v>0</v>
      </c>
      <c r="C106" s="26">
        <f>Верхнеталовка!C106+Волошино!C106+Дегтево!C106+Колодези!C106+Криворожье!C106+Мальчевская!C106+Миллерово!C106+'О.-Рог'!C106+Первомайское!C106+Сулин!C106+Титовка!C106+Треневка!C106+Туриловка!C106</f>
        <v>0</v>
      </c>
      <c r="D106" s="26">
        <f>Верхнеталовка!D106+Волошино!D106+Дегтево!D106+Колодези!D106+Криворожье!D106+Мальчевская!D106+Миллерово!D106+'О.-Рог'!D106+Первомайское!D106+Сулин!D106+Титовка!D106+Треневка!D106+Туриловка!D106</f>
        <v>0</v>
      </c>
      <c r="E106" s="14">
        <f>Верхнеталовка!D106+Волошино!D106+Дегтево!D106+Колодези!D106+Криворожье!D106+Мальчевская!D106+Миллерово!D106+'О.-Рог'!D106+Первомайское!D106+Сулин!D106+Титовка!D106+Треневка!D106+Туриловка!D106</f>
        <v>0</v>
      </c>
      <c r="F106" s="14">
        <f>Верхнеталовка!B106+Волошино!B106+Дегтево!B106+Колодези!B106+Криворожье!B106+Мальчевская!B106+Миллерово!B106+'О.-Рог'!B106+Первомайское!B106+Сулин!B106+Титовка!B106+Треневка!B106+Туриловка!B106</f>
        <v>0</v>
      </c>
    </row>
    <row r="107" spans="1:6">
      <c r="A107" s="10" t="s">
        <v>11</v>
      </c>
      <c r="B107" s="25">
        <f>Верхнеталовка!B107+Волошино!B107+Дегтево!B107+Колодези!B107+Криворожье!B107+Мальчевская!B107+Миллерово!B107+'О.-Рог'!B107+Первомайское!B107+Сулин!B107+Титовка!B107+Треневка!B107+Туриловка!B107</f>
        <v>1771590.58</v>
      </c>
      <c r="C107" s="26">
        <f>Верхнеталовка!C107+Волошино!C107+Дегтево!C107+Колодези!C107+Криворожье!C107+Мальчевская!C107+Миллерово!C107+'О.-Рог'!C107+Первомайское!C107+Сулин!C107+Титовка!C107+Треневка!C107+Туриловка!C107</f>
        <v>1944300</v>
      </c>
      <c r="D107" s="26">
        <f>Верхнеталовка!D107+Волошино!D107+Дегтево!D107+Колодези!D107+Криворожье!D107+Мальчевская!D107+Миллерово!D107+'О.-Рог'!D107+Первомайское!D107+Сулин!D107+Титовка!D107+Треневка!D107+Туриловка!D107</f>
        <v>204479.96999999997</v>
      </c>
      <c r="E107" s="14">
        <f>Верхнеталовка!D107+Волошино!D107+Дегтево!D107+Колодези!D107+Криворожье!D107+Мальчевская!D107+Миллерово!D107+'О.-Рог'!D107+Первомайское!D107+Сулин!D107+Титовка!D107+Треневка!D107+Туриловка!D107</f>
        <v>204479.96999999997</v>
      </c>
      <c r="F107" s="14">
        <f>Верхнеталовка!B107+Волошино!B107+Дегтево!B107+Колодези!B107+Криворожье!B107+Мальчевская!B107+Миллерово!B107+'О.-Рог'!B107+Первомайское!B107+Сулин!B107+Титовка!B107+Треневка!B107+Туриловка!B107</f>
        <v>1771590.58</v>
      </c>
    </row>
    <row r="108" spans="1:6">
      <c r="A108" s="10" t="s">
        <v>43</v>
      </c>
      <c r="B108" s="25">
        <f>Верхнеталовка!B108+Волошино!B108+Дегтево!B108+Колодези!B108+Криворожье!B108+Мальчевская!B108+Миллерово!B108+'О.-Рог'!B108+Первомайское!B108+Сулин!B108+Титовка!B108+Треневка!B108+Туриловка!B108</f>
        <v>0</v>
      </c>
      <c r="C108" s="26">
        <f>Верхнеталовка!C108+Волошино!C108+Дегтево!C108+Колодези!C108+Криворожье!C108+Мальчевская!C108+Миллерово!C108+'О.-Рог'!C108+Первомайское!C108+Сулин!C108+Титовка!C108+Треневка!C108+Туриловка!C108</f>
        <v>0</v>
      </c>
      <c r="D108" s="26">
        <f>Верхнеталовка!D108+Волошино!D108+Дегтево!D108+Колодези!D108+Криворожье!D108+Мальчевская!D108+Миллерово!D108+'О.-Рог'!D108+Первомайское!D108+Сулин!D108+Титовка!D108+Треневка!D108+Туриловка!D108</f>
        <v>0</v>
      </c>
      <c r="E108" s="14">
        <f>Верхнеталовка!D108+Волошино!D108+Дегтево!D108+Колодези!D108+Криворожье!D108+Мальчевская!D108+Миллерово!D108+'О.-Рог'!D108+Первомайское!D108+Сулин!D108+Титовка!D108+Треневка!D108+Туриловка!D108</f>
        <v>0</v>
      </c>
      <c r="F108" s="14">
        <f>Верхнеталовка!B108+Волошино!B108+Дегтево!B108+Колодези!B108+Криворожье!B108+Мальчевская!B108+Миллерово!B108+'О.-Рог'!B108+Первомайское!B108+Сулин!B108+Титовка!B108+Треневка!B108+Туриловка!B108</f>
        <v>0</v>
      </c>
    </row>
    <row r="109" spans="1:6">
      <c r="A109" s="10" t="s">
        <v>25</v>
      </c>
      <c r="B109" s="25">
        <f>Верхнеталовка!B109+Волошино!B109+Дегтево!B109+Колодези!B109+Криворожье!B109+Мальчевская!B109+Миллерово!B109+'О.-Рог'!B109+Первомайское!B109+Сулин!B109+Титовка!B109+Треневка!B109+Туриловка!B109</f>
        <v>0</v>
      </c>
      <c r="C109" s="26">
        <f>Верхнеталовка!C109+Волошино!C109+Дегтево!C109+Колодези!C109+Криворожье!C109+Мальчевская!C109+Миллерово!C109+'О.-Рог'!C109+Первомайское!C109+Сулин!C109+Титовка!C109+Треневка!C109+Туриловка!C109</f>
        <v>0</v>
      </c>
      <c r="D109" s="26">
        <f>Верхнеталовка!D109+Волошино!D109+Дегтево!D109+Колодези!D109+Криворожье!D109+Мальчевская!D109+Миллерово!D109+'О.-Рог'!D109+Первомайское!D109+Сулин!D109+Титовка!D109+Треневка!D109+Туриловка!D109</f>
        <v>0</v>
      </c>
      <c r="E109" s="14">
        <f>Верхнеталовка!D109+Волошино!D109+Дегтево!D109+Колодези!D109+Криворожье!D109+Мальчевская!D109+Миллерово!D109+'О.-Рог'!D109+Первомайское!D109+Сулин!D109+Титовка!D109+Треневка!D109+Туриловка!D109</f>
        <v>0</v>
      </c>
      <c r="F109" s="14">
        <f>Верхнеталовка!B109+Волошино!B109+Дегтево!B109+Колодези!B109+Криворожье!B109+Мальчевская!B109+Миллерово!B109+'О.-Рог'!B109+Первомайское!B109+Сулин!B109+Титовка!B109+Треневка!B109+Туриловка!B109</f>
        <v>0</v>
      </c>
    </row>
    <row r="110" spans="1:6" ht="31.5">
      <c r="A110" s="12" t="s">
        <v>12</v>
      </c>
      <c r="B110" s="25">
        <f>Верхнеталовка!B110+Волошино!B110+Дегтево!B110+Колодези!B110+Криворожье!B110+Мальчевская!B110+Миллерово!B110+'О.-Рог'!B110+Первомайское!B110+Сулин!B110+Титовка!B110+Треневка!B110+Туриловка!B110</f>
        <v>160441.98000000001</v>
      </c>
      <c r="C110" s="26">
        <f>Верхнеталовка!C110+Волошино!C110+Дегтево!C110+Колодези!C110+Криворожье!C110+Мальчевская!C110+Миллерово!C110+'О.-Рог'!C110+Первомайское!C110+Сулин!C110+Титовка!C110+Треневка!C110+Туриловка!C110</f>
        <v>48800</v>
      </c>
      <c r="D110" s="26">
        <f>Верхнеталовка!D110+Волошино!D110+Дегтево!D110+Колодези!D110+Криворожье!D110+Мальчевская!D110+Миллерово!D110+'О.-Рог'!D110+Первомайское!D110+Сулин!D110+Титовка!D110+Треневка!D110+Туриловка!D110</f>
        <v>1300</v>
      </c>
      <c r="E110" s="14">
        <f>Верхнеталовка!D110+Волошино!D110+Дегтево!D110+Колодези!D110+Криворожье!D110+Мальчевская!D110+Миллерово!D110+'О.-Рог'!D110+Первомайское!D110+Сулин!D110+Титовка!D110+Треневка!D110+Туриловка!D110</f>
        <v>1300</v>
      </c>
      <c r="F110" s="14">
        <f>Верхнеталовка!B110+Волошино!B110+Дегтево!B110+Колодези!B110+Криворожье!B110+Мальчевская!B110+Миллерово!B110+'О.-Рог'!B110+Первомайское!B110+Сулин!B110+Титовка!B110+Треневка!B110+Туриловка!B110</f>
        <v>160441.98000000001</v>
      </c>
    </row>
    <row r="111" spans="1:6">
      <c r="A111" s="12" t="s">
        <v>13</v>
      </c>
      <c r="B111" s="25">
        <f>Верхнеталовка!B111+Волошино!B111+Дегтево!B111+Колодези!B111+Криворожье!B111+Мальчевская!B111+Миллерово!B111+'О.-Рог'!B111+Первомайское!B111+Сулин!B111+Титовка!B111+Треневка!B111+Туриловка!B111</f>
        <v>6458.33</v>
      </c>
      <c r="C111" s="26">
        <f>Верхнеталовка!C111+Волошино!C111+Дегтево!C111+Колодези!C111+Криворожье!C111+Мальчевская!C111+Миллерово!C111+'О.-Рог'!C111+Первомайское!C111+Сулин!C111+Титовка!C111+Треневка!C111+Туриловка!C111</f>
        <v>4000</v>
      </c>
      <c r="D111" s="26">
        <f>Верхнеталовка!D111+Волошино!D111+Дегтево!D111+Колодези!D111+Криворожье!D111+Мальчевская!D111+Миллерово!D111+'О.-Рог'!D111+Первомайское!D111+Сулин!D111+Титовка!D111+Треневка!D111+Туриловка!D111</f>
        <v>0</v>
      </c>
      <c r="E111" s="14">
        <f>Верхнеталовка!D111+Волошино!D111+Дегтево!D111+Колодези!D111+Криворожье!D111+Мальчевская!D111+Миллерово!D111+'О.-Рог'!D111+Первомайское!D111+Сулин!D111+Титовка!D111+Треневка!D111+Туриловка!D111</f>
        <v>0</v>
      </c>
      <c r="F111" s="14">
        <f>Верхнеталовка!B111+Волошино!B111+Дегтево!B111+Колодези!B111+Криворожье!B111+Мальчевская!B111+Миллерово!B111+'О.-Рог'!B111+Первомайское!B111+Сулин!B111+Титовка!B111+Треневка!B111+Туриловка!B111</f>
        <v>6458.33</v>
      </c>
    </row>
    <row r="112" spans="1:6">
      <c r="A112" s="12" t="s">
        <v>14</v>
      </c>
      <c r="B112" s="25">
        <f>Верхнеталовка!B112+Волошино!B112+Дегтево!B112+Колодези!B112+Криворожье!B112+Мальчевская!B112+Миллерово!B112+'О.-Рог'!B112+Первомайское!B112+Сулин!B112+Титовка!B112+Треневка!B112+Туриловка!B112</f>
        <v>51230</v>
      </c>
      <c r="C112" s="26">
        <f>Верхнеталовка!C112+Волошино!C112+Дегтево!C112+Колодези!C112+Криворожье!C112+Мальчевская!C112+Миллерово!C112+'О.-Рог'!C112+Первомайское!C112+Сулин!C112+Титовка!C112+Треневка!C112+Туриловка!C112</f>
        <v>60600</v>
      </c>
      <c r="D112" s="26">
        <f>Верхнеталовка!D112+Волошино!D112+Дегтево!D112+Колодези!D112+Криворожье!D112+Мальчевская!D112+Миллерово!D112+'О.-Рог'!D112+Первомайское!D112+Сулин!D112+Титовка!D112+Треневка!D112+Туриловка!D112</f>
        <v>400</v>
      </c>
      <c r="E112" s="14">
        <f>Верхнеталовка!D112+Волошино!D112+Дегтево!D112+Колодези!D112+Криворожье!D112+Мальчевская!D112+Миллерово!D112+'О.-Рог'!D112+Первомайское!D112+Сулин!D112+Титовка!D112+Треневка!D112+Туриловка!D112</f>
        <v>400</v>
      </c>
      <c r="F112" s="14">
        <f>Верхнеталовка!B112+Волошино!B112+Дегтево!B112+Колодези!B112+Криворожье!B112+Мальчевская!B112+Миллерово!B112+'О.-Рог'!B112+Первомайское!B112+Сулин!B112+Титовка!B112+Треневка!B112+Туриловка!B112</f>
        <v>51230</v>
      </c>
    </row>
    <row r="113" spans="1:6">
      <c r="A113" s="12" t="s">
        <v>45</v>
      </c>
      <c r="B113" s="25">
        <f>Верхнеталовка!B113+Волошино!B113+Дегтево!B113+Колодези!B113+Криворожье!B113+Мальчевская!B113+Миллерово!B113+'О.-Рог'!B113+Первомайское!B113+Сулин!B113+Титовка!B113+Треневка!B113+Туриловка!B113</f>
        <v>50430.66</v>
      </c>
      <c r="C113" s="26">
        <f>Верхнеталовка!C113+Волошино!C113+Дегтево!C113+Колодези!C113+Криворожье!C113+Мальчевская!C113+Миллерово!C113+'О.-Рог'!C113+Первомайское!C113+Сулин!C113+Титовка!C113+Треневка!C113+Туриловка!C113</f>
        <v>17400</v>
      </c>
      <c r="D113" s="26">
        <f>Верхнеталовка!D113+Волошино!D113+Дегтево!D113+Колодези!D113+Криворожье!D113+Мальчевская!D113+Миллерово!D113+'О.-Рог'!D113+Первомайское!D113+Сулин!D113+Титовка!D113+Треневка!D113+Туриловка!D113</f>
        <v>0</v>
      </c>
      <c r="E113" s="14">
        <f>Верхнеталовка!D113+Волошино!D113+Дегтево!D113+Колодези!D113+Криворожье!D113+Мальчевская!D113+Миллерово!D113+'О.-Рог'!D113+Первомайское!D113+Сулин!D113+Титовка!D113+Треневка!D113+Туриловка!D113</f>
        <v>0</v>
      </c>
      <c r="F113" s="14">
        <f>Верхнеталовка!B113+Волошино!B113+Дегтево!B113+Колодези!B113+Криворожье!B113+Мальчевская!B113+Миллерово!B113+'О.-Рог'!B113+Первомайское!B113+Сулин!B113+Титовка!B113+Треневка!B113+Туриловка!B113</f>
        <v>50430.66</v>
      </c>
    </row>
    <row r="114" spans="1:6">
      <c r="A114" s="12" t="s">
        <v>15</v>
      </c>
      <c r="B114" s="25">
        <f>Верхнеталовка!B114+Волошино!B114+Дегтево!B114+Колодези!B114+Криворожье!B114+Мальчевская!B114+Миллерово!B114+'О.-Рог'!B114+Первомайское!B114+Сулин!B114+Титовка!B114+Треневка!B114+Туриловка!B114</f>
        <v>0</v>
      </c>
      <c r="C114" s="26">
        <f>Верхнеталовка!C114+Волошино!C114+Дегтево!C114+Колодези!C114+Криворожье!C114+Мальчевская!C114+Миллерово!C114+'О.-Рог'!C114+Первомайское!C114+Сулин!C114+Титовка!C114+Треневка!C114+Туриловка!C114</f>
        <v>0</v>
      </c>
      <c r="D114" s="26">
        <f>Верхнеталовка!D114+Волошино!D114+Дегтево!D114+Колодези!D114+Криворожье!D114+Мальчевская!D114+Миллерово!D114+'О.-Рог'!D114+Первомайское!D114+Сулин!D114+Титовка!D114+Треневка!D114+Туриловка!D114</f>
        <v>0</v>
      </c>
      <c r="E114" s="14">
        <f>Верхнеталовка!D114+Волошино!D114+Дегтево!D114+Колодези!D114+Криворожье!D114+Мальчевская!D114+Миллерово!D114+'О.-Рог'!D114+Первомайское!D114+Сулин!D114+Титовка!D114+Треневка!D114+Туриловка!D114</f>
        <v>0</v>
      </c>
      <c r="F114" s="14">
        <f>Верхнеталовка!B114+Волошино!B114+Дегтево!B114+Колодези!B114+Криворожье!B114+Мальчевская!B114+Миллерово!B114+'О.-Рог'!B114+Первомайское!B114+Сулин!B114+Титовка!B114+Треневка!B114+Туриловка!B114</f>
        <v>0</v>
      </c>
    </row>
    <row r="115" spans="1:6">
      <c r="A115" s="12" t="s">
        <v>16</v>
      </c>
      <c r="B115" s="25">
        <f>Верхнеталовка!B115+Волошино!B115+Дегтево!B115+Колодези!B115+Криворожье!B115+Мальчевская!B115+Миллерово!B115+'О.-Рог'!B115+Первомайское!B115+Сулин!B115+Титовка!B115+Треневка!B115+Туриловка!B115</f>
        <v>3285</v>
      </c>
      <c r="C115" s="26">
        <f>Верхнеталовка!C115+Волошино!C115+Дегтево!C115+Колодези!C115+Криворожье!C115+Мальчевская!C115+Миллерово!C115+'О.-Рог'!C115+Первомайское!C115+Сулин!C115+Титовка!C115+Треневка!C115+Туриловка!C115</f>
        <v>3400</v>
      </c>
      <c r="D115" s="26">
        <f>Верхнеталовка!D115+Волошино!D115+Дегтево!D115+Колодези!D115+Криворожье!D115+Мальчевская!D115+Миллерово!D115+'О.-Рог'!D115+Первомайское!D115+Сулин!D115+Титовка!D115+Треневка!D115+Туриловка!D115</f>
        <v>0</v>
      </c>
      <c r="E115" s="14">
        <f>Верхнеталовка!D115+Волошино!D115+Дегтево!D115+Колодези!D115+Криворожье!D115+Мальчевская!D115+Миллерово!D115+'О.-Рог'!D115+Первомайское!D115+Сулин!D115+Титовка!D115+Треневка!D115+Туриловка!D115</f>
        <v>0</v>
      </c>
      <c r="F115" s="14">
        <f>Верхнеталовка!B115+Волошино!B115+Дегтево!B115+Колодези!B115+Криворожье!B115+Мальчевская!B115+Миллерово!B115+'О.-Рог'!B115+Первомайское!B115+Сулин!B115+Титовка!B115+Треневка!B115+Туриловка!B115</f>
        <v>3285</v>
      </c>
    </row>
    <row r="116" spans="1:6">
      <c r="A116" s="12" t="s">
        <v>4</v>
      </c>
      <c r="B116" s="25">
        <f>Верхнеталовка!B116+Волошино!B116+Дегтево!B116+Колодези!B116+Криворожье!B116+Мальчевская!B116+Миллерово!B116+'О.-Рог'!B116+Первомайское!B116+Сулин!B116+Титовка!B116+Треневка!B116+Туриловка!B116</f>
        <v>30000</v>
      </c>
      <c r="C116" s="26">
        <f>Верхнеталовка!C116+Волошино!C116+Дегтево!C116+Колодези!C116+Криворожье!C116+Мальчевская!C116+Миллерово!C116+'О.-Рог'!C116+Первомайское!C116+Сулин!C116+Титовка!C116+Треневка!C116+Туриловка!C116</f>
        <v>9500</v>
      </c>
      <c r="D116" s="26">
        <f>Верхнеталовка!D116+Волошино!D116+Дегтево!D116+Колодези!D116+Криворожье!D116+Мальчевская!D116+Миллерово!D116+'О.-Рог'!D116+Первомайское!D116+Сулин!D116+Титовка!D116+Треневка!D116+Туриловка!D116</f>
        <v>0</v>
      </c>
      <c r="E116" s="14">
        <f>Верхнеталовка!D116+Волошино!D116+Дегтево!D116+Колодези!D116+Криворожье!D116+Мальчевская!D116+Миллерово!D116+'О.-Рог'!D116+Первомайское!D116+Сулин!D116+Титовка!D116+Треневка!D116+Туриловка!D116</f>
        <v>0</v>
      </c>
      <c r="F116" s="14">
        <f>Верхнеталовка!B116+Волошино!B116+Дегтево!B116+Колодези!B116+Криворожье!B116+Мальчевская!B116+Миллерово!B116+'О.-Рог'!B116+Первомайское!B116+Сулин!B116+Титовка!B116+Треневка!B116+Туриловка!B116</f>
        <v>30000</v>
      </c>
    </row>
    <row r="117" spans="1:6">
      <c r="A117" s="13" t="s">
        <v>61</v>
      </c>
      <c r="B117" s="25">
        <f>Верхнеталовка!B117+Волошино!B117+Дегтево!B117+Колодези!B117+Криворожье!B117+Мальчевская!B117+Миллерово!B117+'О.-Рог'!B117+Первомайское!B117+Сулин!B117+Титовка!B117+Треневка!B117+Туриловка!B117</f>
        <v>16183.73</v>
      </c>
      <c r="C117" s="26">
        <f>Верхнеталовка!C117+Волошино!C117+Дегтево!C117+Колодези!C117+Криворожье!C117+Мальчевская!C117+Миллерово!C117+'О.-Рог'!C117+Первомайское!C117+Сулин!C117+Титовка!C117+Треневка!C117+Туриловка!C117</f>
        <v>0</v>
      </c>
      <c r="D117" s="26">
        <f>Верхнеталовка!D117+Волошино!D117+Дегтево!D117+Колодези!D117+Криворожье!D117+Мальчевская!D117+Миллерово!D117+'О.-Рог'!D117+Первомайское!D117+Сулин!D117+Титовка!D117+Треневка!D117+Туриловка!D117</f>
        <v>0</v>
      </c>
      <c r="E117" s="14">
        <f>Верхнеталовка!D117+Волошино!D117+Дегтево!D117+Колодези!D117+Криворожье!D117+Мальчевская!D117+Миллерово!D117+'О.-Рог'!D117+Первомайское!D117+Сулин!D117+Титовка!D117+Треневка!D117+Туриловка!D117</f>
        <v>0</v>
      </c>
      <c r="F117" s="14">
        <f>Верхнеталовка!B117+Волошино!B117+Дегтево!B117+Колодези!B117+Криворожье!B117+Мальчевская!B117+Миллерово!B117+'О.-Рог'!B117+Первомайское!B117+Сулин!B117+Титовка!B117+Треневка!B117+Туриловка!B117</f>
        <v>16183.73</v>
      </c>
    </row>
    <row r="118" spans="1:6">
      <c r="A118" s="12" t="s">
        <v>63</v>
      </c>
      <c r="B118" s="25">
        <f>Верхнеталовка!B118+Волошино!B118+Дегтево!B118+Колодези!B118+Криворожье!B118+Мальчевская!B118+Миллерово!B118+'О.-Рог'!B118+Первомайское!B118+Сулин!B118+Титовка!B118+Треневка!B118+Туриловка!B118</f>
        <v>0</v>
      </c>
      <c r="C118" s="26">
        <f>Верхнеталовка!C118+Волошино!C118+Дегтево!C118+Колодези!C118+Криворожье!C118+Мальчевская!C118+Миллерово!C118+'О.-Рог'!C118+Первомайское!C118+Сулин!C118+Титовка!C118+Треневка!C118+Туриловка!C118</f>
        <v>46000</v>
      </c>
      <c r="D118" s="26">
        <f>Верхнеталовка!D118+Волошино!D118+Дегтево!D118+Колодези!D118+Криворожье!D118+Мальчевская!D118+Миллерово!D118+'О.-Рог'!D118+Первомайское!D118+Сулин!D118+Титовка!D118+Треневка!D118+Туриловка!D118</f>
        <v>0</v>
      </c>
      <c r="E118" s="14">
        <f>Верхнеталовка!D118+Волошино!D118+Дегтево!D118+Колодези!D118+Криворожье!D118+Мальчевская!D118+Миллерово!D118+'О.-Рог'!D118+Первомайское!D118+Сулин!D118+Титовка!D118+Треневка!D118+Туриловка!D118</f>
        <v>0</v>
      </c>
      <c r="F118" s="14">
        <f>Верхнеталовка!B118+Волошино!B118+Дегтево!B118+Колодези!B118+Криворожье!B118+Мальчевская!B118+Миллерово!B118+'О.-Рог'!B118+Первомайское!B118+Сулин!B118+Титовка!B118+Треневка!B118+Туриловка!B118</f>
        <v>0</v>
      </c>
    </row>
    <row r="119" spans="1:6">
      <c r="A119" s="13" t="s">
        <v>3</v>
      </c>
      <c r="B119" s="25">
        <f>Верхнеталовка!B119+Волошино!B119+Дегтево!B119+Колодези!B119+Криворожье!B119+Мальчевская!B119+Миллерово!B119+'О.-Рог'!B119+Первомайское!B119+Сулин!B119+Титовка!B119+Треневка!B119+Туриловка!B119</f>
        <v>890613.52</v>
      </c>
      <c r="C119" s="26">
        <f>Верхнеталовка!C119+Волошино!C119+Дегтево!C119+Колодези!C119+Криворожье!C119+Мальчевская!C119+Миллерово!C119+'О.-Рог'!C119+Первомайское!C119+Сулин!C119+Титовка!C119+Треневка!C119+Туриловка!C119</f>
        <v>568300</v>
      </c>
      <c r="D119" s="26">
        <f>Верхнеталовка!D119+Волошино!D119+Дегтево!D119+Колодези!D119+Криворожье!D119+Мальчевская!D119+Миллерово!D119+'О.-Рог'!D119+Первомайское!D119+Сулин!D119+Титовка!D119+Треневка!D119+Туриловка!D119</f>
        <v>0</v>
      </c>
      <c r="E119" s="14">
        <f>Верхнеталовка!D119+Волошино!D119+Дегтево!D119+Колодези!D119+Криворожье!D119+Мальчевская!D119+Миллерово!D119+'О.-Рог'!D119+Первомайское!D119+Сулин!D119+Титовка!D119+Треневка!D119+Туриловка!D119</f>
        <v>0</v>
      </c>
      <c r="F119" s="14">
        <f>Верхнеталовка!B119+Волошино!B119+Дегтево!B119+Колодези!B119+Криворожье!B119+Мальчевская!B119+Миллерово!B119+'О.-Рог'!B119+Первомайское!B119+Сулин!B119+Титовка!B119+Треневка!B119+Туриловка!B119</f>
        <v>890613.52</v>
      </c>
    </row>
    <row r="120" spans="1:6" s="7" customFormat="1" ht="31.5">
      <c r="A120" s="9" t="s">
        <v>17</v>
      </c>
      <c r="B120" s="23">
        <f>SUM(B121:B151)</f>
        <v>9073138.9899999984</v>
      </c>
      <c r="C120" s="15">
        <f>SUM(C121:C151)</f>
        <v>7980800</v>
      </c>
      <c r="D120" s="15">
        <f>SUM(D121:D151)</f>
        <v>572086.38</v>
      </c>
      <c r="E120" s="14">
        <f>Верхнеталовка!D120+Волошино!D120+Дегтево!D120+Колодези!D120+Криворожье!D120+Мальчевская!D120+Миллерово!D120+'О.-Рог'!D120+Первомайское!D120+Сулин!D120+Титовка!D120+Треневка!D120+Туриловка!D120</f>
        <v>572086.38</v>
      </c>
      <c r="F120" s="14">
        <f>Верхнеталовка!B120+Волошино!B120+Дегтево!B120+Колодези!B120+Криворожье!B120+Мальчевская!B120+Миллерово!B120+'О.-Рог'!B120+Первомайское!B120+Сулин!B120+Титовка!B120+Треневка!B120+Туриловка!B120</f>
        <v>9073138.9899999984</v>
      </c>
    </row>
    <row r="121" spans="1:6" s="7" customFormat="1" ht="17.25" customHeight="1">
      <c r="A121" s="12" t="s">
        <v>8</v>
      </c>
      <c r="B121" s="25">
        <f>Верхнеталовка!B121+Волошино!B121+Дегтево!B121+Колодези!B121+Криворожье!B121+Мальчевская!B121+Миллерово!B121+'О.-Рог'!B121+Первомайское!B121+Сулин!B121+Титовка!B121+Треневка!B121+Туриловка!B121</f>
        <v>0</v>
      </c>
      <c r="C121" s="26">
        <f>Верхнеталовка!C121+Волошино!C121+Дегтево!C121+Колодези!C121+Криворожье!C121+Мальчевская!C121+Миллерово!C121+'О.-Рог'!C121+Первомайское!C121+Сулин!C121+Титовка!C121+Треневка!C121+Туриловка!C121</f>
        <v>0</v>
      </c>
      <c r="D121" s="26">
        <f>Верхнеталовка!D121+Волошино!D121+Дегтево!D121+Колодези!D121+Криворожье!D121+Мальчевская!D121+Миллерово!D121+'О.-Рог'!D121+Первомайское!D121+Сулин!D121+Титовка!D121+Треневка!D121+Туриловка!D121</f>
        <v>0</v>
      </c>
      <c r="E121" s="14">
        <f>Верхнеталовка!D121+Волошино!D121+Дегтево!D121+Колодези!D121+Криворожье!D121+Мальчевская!D121+Миллерово!D121+'О.-Рог'!D121+Первомайское!D121+Сулин!D121+Титовка!D121+Треневка!D121+Туриловка!D121</f>
        <v>0</v>
      </c>
      <c r="F121" s="14">
        <f>Верхнеталовка!B121+Волошино!B121+Дегтево!B121+Колодези!B121+Криворожье!B121+Мальчевская!B121+Миллерово!B121+'О.-Рог'!B121+Первомайское!B121+Сулин!B121+Титовка!B121+Треневка!B121+Туриловка!B121</f>
        <v>0</v>
      </c>
    </row>
    <row r="122" spans="1:6" s="7" customFormat="1">
      <c r="A122" s="12" t="s">
        <v>57</v>
      </c>
      <c r="B122" s="25">
        <f>Верхнеталовка!B122+Волошино!B122+Дегтево!B122+Колодези!B122+Криворожье!B122+Мальчевская!B122+Миллерово!B122+'О.-Рог'!B122+Первомайское!B122+Сулин!B122+Титовка!B122+Треневка!B122+Туриловка!B122</f>
        <v>0</v>
      </c>
      <c r="C122" s="26">
        <f>Верхнеталовка!C122+Волошино!C122+Дегтево!C122+Колодези!C122+Криворожье!C122+Мальчевская!C122+Миллерово!C122+'О.-Рог'!C122+Первомайское!C122+Сулин!C122+Титовка!C122+Треневка!C122+Туриловка!C122</f>
        <v>32500</v>
      </c>
      <c r="D122" s="26">
        <f>Верхнеталовка!D122+Волошино!D122+Дегтево!D122+Колодези!D122+Криворожье!D122+Мальчевская!D122+Миллерово!D122+'О.-Рог'!D122+Первомайское!D122+Сулин!D122+Титовка!D122+Треневка!D122+Туриловка!D122</f>
        <v>0</v>
      </c>
      <c r="E122" s="14">
        <f>Верхнеталовка!D122+Волошино!D122+Дегтево!D122+Колодези!D122+Криворожье!D122+Мальчевская!D122+Миллерово!D122+'О.-Рог'!D122+Первомайское!D122+Сулин!D122+Титовка!D122+Треневка!D122+Туриловка!D122</f>
        <v>0</v>
      </c>
      <c r="F122" s="14">
        <f>Верхнеталовка!B122+Волошино!B122+Дегтево!B122+Колодези!B122+Криворожье!B122+Мальчевская!B122+Миллерово!B122+'О.-Рог'!B122+Первомайское!B122+Сулин!B122+Титовка!B122+Треневка!B122+Туриловка!B122</f>
        <v>0</v>
      </c>
    </row>
    <row r="123" spans="1:6">
      <c r="A123" s="12" t="s">
        <v>18</v>
      </c>
      <c r="B123" s="25">
        <f>Верхнеталовка!B123+Волошино!B123+Дегтево!B123+Колодези!B123+Криворожье!B123+Мальчевская!B123+Миллерово!B123+'О.-Рог'!B123+Первомайское!B123+Сулин!B123+Титовка!B123+Треневка!B123+Туриловка!B123</f>
        <v>0</v>
      </c>
      <c r="C123" s="26">
        <f>Верхнеталовка!C123+Волошино!C123+Дегтево!C123+Колодези!C123+Криворожье!C123+Мальчевская!C123+Миллерово!C123+'О.-Рог'!C123+Первомайское!C123+Сулин!C123+Титовка!C123+Треневка!C123+Туриловка!C123</f>
        <v>0</v>
      </c>
      <c r="D123" s="26">
        <f>Верхнеталовка!D123+Волошино!D123+Дегтево!D123+Колодези!D123+Криворожье!D123+Мальчевская!D123+Миллерово!D123+'О.-Рог'!D123+Первомайское!D123+Сулин!D123+Титовка!D123+Треневка!D123+Туриловка!D123</f>
        <v>0</v>
      </c>
      <c r="E123" s="14">
        <f>Верхнеталовка!D123+Волошино!D123+Дегтево!D123+Колодези!D123+Криворожье!D123+Мальчевская!D123+Миллерово!D123+'О.-Рог'!D123+Первомайское!D123+Сулин!D123+Титовка!D123+Треневка!D123+Туриловка!D123</f>
        <v>0</v>
      </c>
      <c r="F123" s="14">
        <f>Верхнеталовка!B123+Волошино!B123+Дегтево!B123+Колодези!B123+Криворожье!B123+Мальчевская!B123+Миллерово!B123+'О.-Рог'!B123+Первомайское!B123+Сулин!B123+Титовка!B123+Треневка!B123+Туриловка!B123</f>
        <v>0</v>
      </c>
    </row>
    <row r="124" spans="1:6">
      <c r="A124" s="12" t="s">
        <v>36</v>
      </c>
      <c r="B124" s="25">
        <f>Верхнеталовка!B124+Волошино!B124+Дегтево!B124+Колодези!B124+Криворожье!B124+Мальчевская!B124+Миллерово!B124+'О.-Рог'!B124+Первомайское!B124+Сулин!B124+Титовка!B124+Треневка!B124+Туриловка!B124</f>
        <v>0</v>
      </c>
      <c r="C124" s="26">
        <f>Верхнеталовка!C124+Волошино!C124+Дегтево!C124+Колодези!C124+Криворожье!C124+Мальчевская!C124+Миллерово!C124+'О.-Рог'!C124+Первомайское!C124+Сулин!C124+Титовка!C124+Треневка!C124+Туриловка!C124</f>
        <v>0</v>
      </c>
      <c r="D124" s="26">
        <f>Верхнеталовка!D124+Волошино!D124+Дегтево!D124+Колодези!D124+Криворожье!D124+Мальчевская!D124+Миллерово!D124+'О.-Рог'!D124+Первомайское!D124+Сулин!D124+Титовка!D124+Треневка!D124+Туриловка!D124</f>
        <v>0</v>
      </c>
      <c r="E124" s="14">
        <f>Верхнеталовка!D124+Волошино!D124+Дегтево!D124+Колодези!D124+Криворожье!D124+Мальчевская!D124+Миллерово!D124+'О.-Рог'!D124+Первомайское!D124+Сулин!D124+Титовка!D124+Треневка!D124+Туриловка!D124</f>
        <v>0</v>
      </c>
      <c r="F124" s="14">
        <f>Верхнеталовка!B124+Волошино!B124+Дегтево!B124+Колодези!B124+Криворожье!B124+Мальчевская!B124+Миллерово!B124+'О.-Рог'!B124+Первомайское!B124+Сулин!B124+Титовка!B124+Треневка!B124+Туриловка!B124</f>
        <v>0</v>
      </c>
    </row>
    <row r="125" spans="1:6">
      <c r="A125" s="12" t="s">
        <v>37</v>
      </c>
      <c r="B125" s="25">
        <f>Верхнеталовка!B125+Волошино!B125+Дегтево!B125+Колодези!B125+Криворожье!B125+Мальчевская!B125+Миллерово!B125+'О.-Рог'!B125+Первомайское!B125+Сулин!B125+Титовка!B125+Треневка!B125+Туриловка!B125</f>
        <v>82711.929999999993</v>
      </c>
      <c r="C125" s="26">
        <f>Верхнеталовка!C125+Волошино!C125+Дегтево!C125+Колодези!C125+Криворожье!C125+Мальчевская!C125+Миллерово!C125+'О.-Рог'!C125+Первомайское!C125+Сулин!C125+Титовка!C125+Треневка!C125+Туриловка!C125</f>
        <v>104200</v>
      </c>
      <c r="D125" s="26">
        <f>Верхнеталовка!D125+Волошино!D125+Дегтево!D125+Колодези!D125+Криворожье!D125+Мальчевская!D125+Миллерово!D125+'О.-Рог'!D125+Первомайское!D125+Сулин!D125+Титовка!D125+Треневка!D125+Туриловка!D125</f>
        <v>6930</v>
      </c>
      <c r="E125" s="14">
        <f>Верхнеталовка!D125+Волошино!D125+Дегтево!D125+Колодези!D125+Криворожье!D125+Мальчевская!D125+Миллерово!D125+'О.-Рог'!D125+Первомайское!D125+Сулин!D125+Титовка!D125+Треневка!D125+Туриловка!D125</f>
        <v>6930</v>
      </c>
      <c r="F125" s="14">
        <f>Верхнеталовка!B125+Волошино!B125+Дегтево!B125+Колодези!B125+Криворожье!B125+Мальчевская!B125+Миллерово!B125+'О.-Рог'!B125+Первомайское!B125+Сулин!B125+Титовка!B125+Треневка!B125+Туриловка!B125</f>
        <v>82711.929999999993</v>
      </c>
    </row>
    <row r="126" spans="1:6">
      <c r="A126" s="12" t="s">
        <v>21</v>
      </c>
      <c r="B126" s="25">
        <f>Верхнеталовка!B126+Волошино!B126+Дегтево!B126+Колодези!B126+Криворожье!B126+Мальчевская!B126+Миллерово!B126+'О.-Рог'!B126+Первомайское!B126+Сулин!B126+Титовка!B126+Треневка!B126+Туриловка!B126</f>
        <v>200394.19000000003</v>
      </c>
      <c r="C126" s="26">
        <f>Верхнеталовка!C126+Волошино!C126+Дегтево!C126+Колодези!C126+Криворожье!C126+Мальчевская!C126+Миллерово!C126+'О.-Рог'!C126+Первомайское!C126+Сулин!C126+Титовка!C126+Треневка!C126+Туриловка!C126</f>
        <v>139400</v>
      </c>
      <c r="D126" s="26">
        <f>Верхнеталовка!D126+Волошино!D126+Дегтево!D126+Колодези!D126+Криворожье!D126+Мальчевская!D126+Миллерово!D126+'О.-Рог'!D126+Первомайское!D126+Сулин!D126+Титовка!D126+Треневка!D126+Туриловка!D126</f>
        <v>0</v>
      </c>
      <c r="E126" s="14">
        <f>Верхнеталовка!D126+Волошино!D126+Дегтево!D126+Колодези!D126+Криворожье!D126+Мальчевская!D126+Миллерово!D126+'О.-Рог'!D126+Первомайское!D126+Сулин!D126+Титовка!D126+Треневка!D126+Туриловка!D126</f>
        <v>0</v>
      </c>
      <c r="F126" s="14">
        <f>Верхнеталовка!B126+Волошино!B126+Дегтево!B126+Колодези!B126+Криворожье!B126+Мальчевская!B126+Миллерово!B126+'О.-Рог'!B126+Первомайское!B126+Сулин!B126+Титовка!B126+Треневка!B126+Туриловка!B126</f>
        <v>200394.19000000003</v>
      </c>
    </row>
    <row r="127" spans="1:6">
      <c r="A127" s="12" t="s">
        <v>22</v>
      </c>
      <c r="B127" s="25">
        <f>Верхнеталовка!B127+Волошино!B127+Дегтево!B127+Колодези!B127+Криворожье!B127+Мальчевская!B127+Миллерово!B127+'О.-Рог'!B127+Первомайское!B127+Сулин!B127+Титовка!B127+Треневка!B127+Туриловка!B127</f>
        <v>0</v>
      </c>
      <c r="C127" s="26">
        <f>Верхнеталовка!C127+Волошино!C127+Дегтево!C127+Колодези!C127+Криворожье!C127+Мальчевская!C127+Миллерово!C127+'О.-Рог'!C127+Первомайское!C127+Сулин!C127+Титовка!C127+Треневка!C127+Туриловка!C127</f>
        <v>0</v>
      </c>
      <c r="D127" s="26">
        <f>Верхнеталовка!D127+Волошино!D127+Дегтево!D127+Колодези!D127+Криворожье!D127+Мальчевская!D127+Миллерово!D127+'О.-Рог'!D127+Первомайское!D127+Сулин!D127+Титовка!D127+Треневка!D127+Туриловка!D127</f>
        <v>0</v>
      </c>
      <c r="E127" s="14">
        <f>Верхнеталовка!D127+Волошино!D127+Дегтево!D127+Колодези!D127+Криворожье!D127+Мальчевская!D127+Миллерово!D127+'О.-Рог'!D127+Первомайское!D127+Сулин!D127+Титовка!D127+Треневка!D127+Туриловка!D127</f>
        <v>0</v>
      </c>
      <c r="F127" s="14">
        <f>Верхнеталовка!B127+Волошино!B127+Дегтево!B127+Колодези!B127+Криворожье!B127+Мальчевская!B127+Миллерово!B127+'О.-Рог'!B127+Первомайское!B127+Сулин!B127+Титовка!B127+Треневка!B127+Туриловка!B127</f>
        <v>0</v>
      </c>
    </row>
    <row r="128" spans="1:6">
      <c r="A128" s="12" t="s">
        <v>42</v>
      </c>
      <c r="B128" s="25">
        <f>Верхнеталовка!B128+Волошино!B128+Дегтево!B128+Колодези!B128+Криворожье!B128+Мальчевская!B128+Миллерово!B128+'О.-Рог'!B128+Первомайское!B128+Сулин!B128+Титовка!B128+Треневка!B128+Туриловка!B128</f>
        <v>62855.4</v>
      </c>
      <c r="C128" s="26">
        <f>Верхнеталовка!C128+Волошино!C128+Дегтево!C128+Колодези!C128+Криворожье!C128+Мальчевская!C128+Миллерово!C128+'О.-Рог'!C128+Первомайское!C128+Сулин!C128+Титовка!C128+Треневка!C128+Туриловка!C128</f>
        <v>87400</v>
      </c>
      <c r="D128" s="26">
        <f>Верхнеталовка!D128+Волошино!D128+Дегтево!D128+Колодези!D128+Криворожье!D128+Мальчевская!D128+Миллерово!D128+'О.-Рог'!D128+Первомайское!D128+Сулин!D128+Титовка!D128+Треневка!D128+Туриловка!D128</f>
        <v>5237.95</v>
      </c>
      <c r="E128" s="14">
        <f>Верхнеталовка!D128+Волошино!D128+Дегтево!D128+Колодези!D128+Криворожье!D128+Мальчевская!D128+Миллерово!D128+'О.-Рог'!D128+Первомайское!D128+Сулин!D128+Титовка!D128+Треневка!D128+Туриловка!D128</f>
        <v>5237.95</v>
      </c>
      <c r="F128" s="14">
        <f>Верхнеталовка!B128+Волошино!B128+Дегтево!B128+Колодези!B128+Криворожье!B128+Мальчевская!B128+Миллерово!B128+'О.-Рог'!B128+Первомайское!B128+Сулин!B128+Титовка!B128+Треневка!B128+Туриловка!B128</f>
        <v>62855.4</v>
      </c>
    </row>
    <row r="129" spans="1:6" ht="31.5">
      <c r="A129" s="12" t="s">
        <v>23</v>
      </c>
      <c r="B129" s="25">
        <f>Верхнеталовка!B129+Волошино!B129+Дегтево!B129+Колодези!B129+Криворожье!B129+Мальчевская!B129+Миллерово!B129+'О.-Рог'!B129+Первомайское!B129+Сулин!B129+Титовка!B129+Треневка!B129+Туриловка!B129</f>
        <v>17706</v>
      </c>
      <c r="C129" s="26">
        <f>Верхнеталовка!C129+Волошино!C129+Дегтево!C129+Колодези!C129+Криворожье!C129+Мальчевская!C129+Миллерово!C129+'О.-Рог'!C129+Первомайское!C129+Сулин!C129+Титовка!C129+Треневка!C129+Туриловка!C129</f>
        <v>0</v>
      </c>
      <c r="D129" s="26">
        <f>Верхнеталовка!D129+Волошино!D129+Дегтево!D129+Колодези!D129+Криворожье!D129+Мальчевская!D129+Миллерово!D129+'О.-Рог'!D129+Первомайское!D129+Сулин!D129+Титовка!D129+Треневка!D129+Туриловка!D129</f>
        <v>0</v>
      </c>
      <c r="E129" s="14">
        <f>Верхнеталовка!D129+Волошино!D129+Дегтево!D129+Колодези!D129+Криворожье!D129+Мальчевская!D129+Миллерово!D129+'О.-Рог'!D129+Первомайское!D129+Сулин!D129+Титовка!D129+Треневка!D129+Туриловка!D129</f>
        <v>0</v>
      </c>
      <c r="F129" s="14">
        <f>Верхнеталовка!B129+Волошино!B129+Дегтево!B129+Колодези!B129+Криворожье!B129+Мальчевская!B129+Миллерово!B129+'О.-Рог'!B129+Первомайское!B129+Сулин!B129+Титовка!B129+Треневка!B129+Туриловка!B129</f>
        <v>17706</v>
      </c>
    </row>
    <row r="130" spans="1:6">
      <c r="A130" s="12" t="s">
        <v>24</v>
      </c>
      <c r="B130" s="25">
        <f>Верхнеталовка!B130+Волошино!B130+Дегтево!B130+Колодези!B130+Криворожье!B130+Мальчевская!B130+Миллерово!B130+'О.-Рог'!B130+Первомайское!B130+Сулин!B130+Титовка!B130+Треневка!B130+Туриловка!B130</f>
        <v>0</v>
      </c>
      <c r="C130" s="26">
        <f>Верхнеталовка!C130+Волошино!C130+Дегтево!C130+Колодези!C130+Криворожье!C130+Мальчевская!C130+Миллерово!C130+'О.-Рог'!C130+Первомайское!C130+Сулин!C130+Титовка!C130+Треневка!C130+Туриловка!C130</f>
        <v>0</v>
      </c>
      <c r="D130" s="26">
        <f>Верхнеталовка!D130+Волошино!D130+Дегтево!D130+Колодези!D130+Криворожье!D130+Мальчевская!D130+Миллерово!D130+'О.-Рог'!D130+Первомайское!D130+Сулин!D130+Титовка!D130+Треневка!D130+Туриловка!D130</f>
        <v>0</v>
      </c>
      <c r="E130" s="14">
        <f>Верхнеталовка!D130+Волошино!D130+Дегтево!D130+Колодези!D130+Криворожье!D130+Мальчевская!D130+Миллерово!D130+'О.-Рог'!D130+Первомайское!D130+Сулин!D130+Титовка!D130+Треневка!D130+Туриловка!D130</f>
        <v>0</v>
      </c>
      <c r="F130" s="14">
        <f>Верхнеталовка!B130+Волошино!B130+Дегтево!B130+Колодези!B130+Криворожье!B130+Мальчевская!B130+Миллерово!B130+'О.-Рог'!B130+Первомайское!B130+Сулин!B130+Титовка!B130+Треневка!B130+Туриловка!B130</f>
        <v>0</v>
      </c>
    </row>
    <row r="131" spans="1:6">
      <c r="A131" s="12" t="s">
        <v>46</v>
      </c>
      <c r="B131" s="25">
        <f>Верхнеталовка!B131+Волошино!B131+Дегтево!B131+Колодези!B131+Криворожье!B131+Мальчевская!B131+Миллерово!B131+'О.-Рог'!B131+Первомайское!B131+Сулин!B131+Титовка!B131+Треневка!B131+Туриловка!B131</f>
        <v>0</v>
      </c>
      <c r="C131" s="26">
        <f>Верхнеталовка!C131+Волошино!C131+Дегтево!C131+Колодези!C131+Криворожье!C131+Мальчевская!C131+Миллерово!C131+'О.-Рог'!C131+Первомайское!C131+Сулин!C131+Титовка!C131+Треневка!C131+Туриловка!C131</f>
        <v>0</v>
      </c>
      <c r="D131" s="26">
        <f>Верхнеталовка!D131+Волошино!D131+Дегтево!D131+Колодези!D131+Криворожье!D131+Мальчевская!D131+Миллерово!D131+'О.-Рог'!D131+Первомайское!D131+Сулин!D131+Титовка!D131+Треневка!D131+Туриловка!D131</f>
        <v>0</v>
      </c>
      <c r="E131" s="14">
        <f>Верхнеталовка!D131+Волошино!D131+Дегтево!D131+Колодези!D131+Криворожье!D131+Мальчевская!D131+Миллерово!D131+'О.-Рог'!D131+Первомайское!D131+Сулин!D131+Титовка!D131+Треневка!D131+Туриловка!D131</f>
        <v>0</v>
      </c>
      <c r="F131" s="14">
        <f>Верхнеталовка!B131+Волошино!B131+Дегтево!B131+Колодези!B131+Криворожье!B131+Мальчевская!B131+Миллерово!B131+'О.-Рог'!B131+Первомайское!B131+Сулин!B131+Титовка!B131+Треневка!B131+Туриловка!B131</f>
        <v>0</v>
      </c>
    </row>
    <row r="132" spans="1:6">
      <c r="A132" s="12" t="s">
        <v>25</v>
      </c>
      <c r="B132" s="25">
        <f>Верхнеталовка!B132+Волошино!B132+Дегтево!B132+Колодези!B132+Криворожье!B132+Мальчевская!B132+Миллерово!B132+'О.-Рог'!B132+Первомайское!B132+Сулин!B132+Титовка!B132+Треневка!B132+Туриловка!B132</f>
        <v>0</v>
      </c>
      <c r="C132" s="26">
        <f>Верхнеталовка!C132+Волошино!C132+Дегтево!C132+Колодези!C132+Криворожье!C132+Мальчевская!C132+Миллерово!C132+'О.-Рог'!C132+Первомайское!C132+Сулин!C132+Титовка!C132+Треневка!C132+Туриловка!C132</f>
        <v>0</v>
      </c>
      <c r="D132" s="26">
        <f>Верхнеталовка!D132+Волошино!D132+Дегтево!D132+Колодези!D132+Криворожье!D132+Мальчевская!D132+Миллерово!D132+'О.-Рог'!D132+Первомайское!D132+Сулин!D132+Титовка!D132+Треневка!D132+Туриловка!D132</f>
        <v>0</v>
      </c>
      <c r="E132" s="14">
        <f>Верхнеталовка!D132+Волошино!D132+Дегтево!D132+Колодези!D132+Криворожье!D132+Мальчевская!D132+Миллерово!D132+'О.-Рог'!D132+Первомайское!D132+Сулин!D132+Титовка!D132+Треневка!D132+Туриловка!D132</f>
        <v>0</v>
      </c>
      <c r="F132" s="14">
        <f>Верхнеталовка!B132+Волошино!B132+Дегтево!B132+Колодези!B132+Криворожье!B132+Мальчевская!B132+Миллерово!B132+'О.-Рог'!B132+Первомайское!B132+Сулин!B132+Титовка!B132+Треневка!B132+Туриловка!B132</f>
        <v>0</v>
      </c>
    </row>
    <row r="133" spans="1:6">
      <c r="A133" s="12" t="s">
        <v>26</v>
      </c>
      <c r="B133" s="25">
        <f>Верхнеталовка!B133+Волошино!B133+Дегтево!B133+Колодези!B133+Криворожье!B133+Мальчевская!B133+Миллерово!B133+'О.-Рог'!B133+Первомайское!B133+Сулин!B133+Титовка!B133+Треневка!B133+Туриловка!B133</f>
        <v>0</v>
      </c>
      <c r="C133" s="26">
        <f>Верхнеталовка!C133+Волошино!C133+Дегтево!C133+Колодези!C133+Криворожье!C133+Мальчевская!C133+Миллерово!C133+'О.-Рог'!C133+Первомайское!C133+Сулин!C133+Титовка!C133+Треневка!C133+Туриловка!C133</f>
        <v>0</v>
      </c>
      <c r="D133" s="26">
        <f>Верхнеталовка!D133+Волошино!D133+Дегтево!D133+Колодези!D133+Криворожье!D133+Мальчевская!D133+Миллерово!D133+'О.-Рог'!D133+Первомайское!D133+Сулин!D133+Титовка!D133+Треневка!D133+Туриловка!D133</f>
        <v>0</v>
      </c>
      <c r="E133" s="14">
        <f>Верхнеталовка!D133+Волошино!D133+Дегтево!D133+Колодези!D133+Криворожье!D133+Мальчевская!D133+Миллерово!D133+'О.-Рог'!D133+Первомайское!D133+Сулин!D133+Титовка!D133+Треневка!D133+Туриловка!D133</f>
        <v>0</v>
      </c>
      <c r="F133" s="14">
        <f>Верхнеталовка!B133+Волошино!B133+Дегтево!B133+Колодези!B133+Криворожье!B133+Мальчевская!B133+Миллерово!B133+'О.-Рог'!B133+Первомайское!B133+Сулин!B133+Титовка!B133+Треневка!B133+Туриловка!B133</f>
        <v>0</v>
      </c>
    </row>
    <row r="134" spans="1:6">
      <c r="A134" s="12" t="s">
        <v>27</v>
      </c>
      <c r="B134" s="25">
        <f>Верхнеталовка!B134+Волошино!B134+Дегтево!B134+Колодези!B134+Криворожье!B134+Мальчевская!B134+Миллерово!B134+'О.-Рог'!B134+Первомайское!B134+Сулин!B134+Титовка!B134+Треневка!B134+Туриловка!B134</f>
        <v>166011.82</v>
      </c>
      <c r="C134" s="26">
        <f>Верхнеталовка!C134+Волошино!C134+Дегтево!C134+Колодези!C134+Криворожье!C134+Мальчевская!C134+Миллерово!C134+'О.-Рог'!C134+Первомайское!C134+Сулин!C134+Титовка!C134+Треневка!C134+Туриловка!C134</f>
        <v>106600</v>
      </c>
      <c r="D134" s="26">
        <f>Верхнеталовка!D134+Волошино!D134+Дегтево!D134+Колодези!D134+Криворожье!D134+Мальчевская!D134+Миллерово!D134+'О.-Рог'!D134+Первомайское!D134+Сулин!D134+Титовка!D134+Треневка!D134+Туриловка!D134</f>
        <v>0</v>
      </c>
      <c r="E134" s="14">
        <f>Верхнеталовка!D134+Волошино!D134+Дегтево!D134+Колодези!D134+Криворожье!D134+Мальчевская!D134+Миллерово!D134+'О.-Рог'!D134+Первомайское!D134+Сулин!D134+Титовка!D134+Треневка!D134+Туриловка!D134</f>
        <v>0</v>
      </c>
      <c r="F134" s="14">
        <f>Верхнеталовка!B134+Волошино!B134+Дегтево!B134+Колодези!B134+Криворожье!B134+Мальчевская!B134+Миллерово!B134+'О.-Рог'!B134+Первомайское!B134+Сулин!B134+Титовка!B134+Треневка!B134+Туриловка!B134</f>
        <v>166011.82</v>
      </c>
    </row>
    <row r="135" spans="1:6" ht="31.5">
      <c r="A135" s="27" t="s">
        <v>56</v>
      </c>
      <c r="B135" s="25">
        <f>Верхнеталовка!B135+Волошино!B135+Дегтево!B135+Колодези!B135+Криворожье!B135+Мальчевская!B135+Миллерово!B135+'О.-Рог'!B135+Первомайское!B135+Сулин!B135+Титовка!B135+Треневка!B135+Туриловка!B135</f>
        <v>23300</v>
      </c>
      <c r="C135" s="26">
        <f>Верхнеталовка!C135+Волошино!C135+Дегтево!C135+Колодези!C135+Криворожье!C135+Мальчевская!C135+Миллерово!C135+'О.-Рог'!C135+Первомайское!C135+Сулин!C135+Титовка!C135+Треневка!C135+Туриловка!C135</f>
        <v>0</v>
      </c>
      <c r="D135" s="26">
        <f>Верхнеталовка!D135+Волошино!D135+Дегтево!D135+Колодези!D135+Криворожье!D135+Мальчевская!D135+Миллерово!D135+'О.-Рог'!D135+Первомайское!D135+Сулин!D135+Титовка!D135+Треневка!D135+Туриловка!D135</f>
        <v>0</v>
      </c>
      <c r="E135" s="14">
        <f>Верхнеталовка!D135+Волошино!D135+Дегтево!D135+Колодези!D135+Криворожье!D135+Мальчевская!D135+Миллерово!D135+'О.-Рог'!D135+Первомайское!D135+Сулин!D135+Титовка!D135+Треневка!D135+Туриловка!D135</f>
        <v>0</v>
      </c>
      <c r="F135" s="14">
        <f>Верхнеталовка!B135+Волошино!B135+Дегтево!B135+Колодези!B135+Криворожье!B135+Мальчевская!B135+Миллерово!B135+'О.-Рог'!B135+Первомайское!B135+Сулин!B135+Титовка!B135+Треневка!B135+Туриловка!B135</f>
        <v>23300</v>
      </c>
    </row>
    <row r="136" spans="1:6">
      <c r="A136" s="12" t="s">
        <v>34</v>
      </c>
      <c r="B136" s="25">
        <f>Верхнеталовка!B136+Волошино!B136+Дегтево!B136+Колодези!B136+Криворожье!B136+Мальчевская!B136+Миллерово!B136+'О.-Рог'!B136+Первомайское!B136+Сулин!B136+Титовка!B136+Треневка!B136+Туриловка!B136</f>
        <v>0</v>
      </c>
      <c r="C136" s="26">
        <f>Верхнеталовка!C136+Волошино!C136+Дегтево!C136+Колодези!C136+Криворожье!C136+Мальчевская!C136+Миллерово!C136+'О.-Рог'!C136+Первомайское!C136+Сулин!C136+Титовка!C136+Треневка!C136+Туриловка!C136</f>
        <v>0</v>
      </c>
      <c r="D136" s="26">
        <f>Верхнеталовка!D136+Волошино!D136+Дегтево!D136+Колодези!D136+Криворожье!D136+Мальчевская!D136+Миллерово!D136+'О.-Рог'!D136+Первомайское!D136+Сулин!D136+Титовка!D136+Треневка!D136+Туриловка!D136</f>
        <v>0</v>
      </c>
      <c r="E136" s="14">
        <f>Верхнеталовка!D136+Волошино!D136+Дегтево!D136+Колодези!D136+Криворожье!D136+Мальчевская!D136+Миллерово!D136+'О.-Рог'!D136+Первомайское!D136+Сулин!D136+Титовка!D136+Треневка!D136+Туриловка!D136</f>
        <v>0</v>
      </c>
      <c r="F136" s="14">
        <f>Верхнеталовка!B136+Волошино!B136+Дегтево!B136+Колодези!B136+Криворожье!B136+Мальчевская!B136+Миллерово!B136+'О.-Рог'!B136+Первомайское!B136+Сулин!B136+Титовка!B136+Треневка!B136+Туриловка!B136</f>
        <v>0</v>
      </c>
    </row>
    <row r="137" spans="1:6">
      <c r="A137" s="12" t="s">
        <v>30</v>
      </c>
      <c r="B137" s="25">
        <f>Верхнеталовка!B137+Волошино!B137+Дегтево!B137+Колодези!B137+Криворожье!B137+Мальчевская!B137+Миллерово!B137+'О.-Рог'!B137+Первомайское!B137+Сулин!B137+Титовка!B137+Треневка!B137+Туриловка!B137</f>
        <v>0</v>
      </c>
      <c r="C137" s="26">
        <f>Верхнеталовка!C137+Волошино!C137+Дегтево!C137+Колодези!C137+Криворожье!C137+Мальчевская!C137+Миллерово!C137+'О.-Рог'!C137+Первомайское!C137+Сулин!C137+Титовка!C137+Треневка!C137+Туриловка!C137</f>
        <v>0</v>
      </c>
      <c r="D137" s="26">
        <f>Верхнеталовка!D137+Волошино!D137+Дегтево!D137+Колодези!D137+Криворожье!D137+Мальчевская!D137+Миллерово!D137+'О.-Рог'!D137+Первомайское!D137+Сулин!D137+Титовка!D137+Треневка!D137+Туриловка!D137</f>
        <v>0</v>
      </c>
      <c r="E137" s="14">
        <f>Верхнеталовка!D137+Волошино!D137+Дегтево!D137+Колодези!D137+Криворожье!D137+Мальчевская!D137+Миллерово!D137+'О.-Рог'!D137+Первомайское!D137+Сулин!D137+Титовка!D137+Треневка!D137+Туриловка!D137</f>
        <v>0</v>
      </c>
      <c r="F137" s="14">
        <f>Верхнеталовка!B137+Волошино!B137+Дегтево!B137+Колодези!B137+Криворожье!B137+Мальчевская!B137+Миллерово!B137+'О.-Рог'!B137+Первомайское!B137+Сулин!B137+Титовка!B137+Треневка!B137+Туриловка!B137</f>
        <v>0</v>
      </c>
    </row>
    <row r="138" spans="1:6">
      <c r="A138" s="12" t="s">
        <v>31</v>
      </c>
      <c r="B138" s="25">
        <f>Верхнеталовка!B138+Волошино!B138+Дегтево!B138+Колодези!B138+Криворожье!B138+Мальчевская!B138+Миллерово!B138+'О.-Рог'!B138+Первомайское!B138+Сулин!B138+Титовка!B138+Треневка!B138+Туриловка!B138</f>
        <v>1326090.6299999999</v>
      </c>
      <c r="C138" s="26">
        <f>Верхнеталовка!C138+Волошино!C138+Дегтево!C138+Колодези!C138+Криворожье!C138+Мальчевская!C138+Миллерово!C138+'О.-Рог'!C138+Первомайское!C138+Сулин!C138+Титовка!C138+Треневка!C138+Туриловка!C138</f>
        <v>428000</v>
      </c>
      <c r="D138" s="26">
        <f>Верхнеталовка!D138+Волошино!D138+Дегтево!D138+Колодези!D138+Криворожье!D138+Мальчевская!D138+Миллерово!D138+'О.-Рог'!D138+Первомайское!D138+Сулин!D138+Титовка!D138+Треневка!D138+Туриловка!D138</f>
        <v>0</v>
      </c>
      <c r="E138" s="14">
        <f>Верхнеталовка!D138+Волошино!D138+Дегтево!D138+Колодези!D138+Криворожье!D138+Мальчевская!D138+Миллерово!D138+'О.-Рог'!D138+Первомайское!D138+Сулин!D138+Титовка!D138+Треневка!D138+Туриловка!D138</f>
        <v>0</v>
      </c>
      <c r="F138" s="14">
        <f>Верхнеталовка!B138+Волошино!B138+Дегтево!B138+Колодези!B138+Криворожье!B138+Мальчевская!B138+Миллерово!B138+'О.-Рог'!B138+Первомайское!B138+Сулин!B138+Титовка!B138+Треневка!B138+Туриловка!B138</f>
        <v>1326090.6299999999</v>
      </c>
    </row>
    <row r="139" spans="1:6">
      <c r="A139" s="12" t="s">
        <v>35</v>
      </c>
      <c r="B139" s="25">
        <f>Верхнеталовка!B139+Волошино!B139+Дегтево!B139+Колодези!B139+Криворожье!B139+Мальчевская!B139+Миллерово!B139+'О.-Рог'!B139+Первомайское!B139+Сулин!B139+Титовка!B139+Треневка!B139+Туриловка!B139</f>
        <v>13940</v>
      </c>
      <c r="C139" s="26">
        <f>Верхнеталовка!C139+Волошино!C139+Дегтево!C139+Колодези!C139+Криворожье!C139+Мальчевская!C139+Миллерово!C139+'О.-Рог'!C139+Первомайское!C139+Сулин!C139+Титовка!C139+Треневка!C139+Туриловка!C139</f>
        <v>0</v>
      </c>
      <c r="D139" s="26">
        <f>Верхнеталовка!D139+Волошино!D139+Дегтево!D139+Колодези!D139+Криворожье!D139+Мальчевская!D139+Миллерово!D139+'О.-Рог'!D139+Первомайское!D139+Сулин!D139+Титовка!D139+Треневка!D139+Туриловка!D139</f>
        <v>0</v>
      </c>
      <c r="E139" s="14">
        <f>Верхнеталовка!D139+Волошино!D139+Дегтево!D139+Колодези!D139+Криворожье!D139+Мальчевская!D139+Миллерово!D139+'О.-Рог'!D139+Первомайское!D139+Сулин!D139+Титовка!D139+Треневка!D139+Туриловка!D139</f>
        <v>0</v>
      </c>
      <c r="F139" s="14">
        <f>Верхнеталовка!B139+Волошино!B139+Дегтево!B139+Колодези!B139+Криворожье!B139+Мальчевская!B139+Миллерово!B139+'О.-Рог'!B139+Первомайское!B139+Сулин!B139+Титовка!B139+Треневка!B139+Туриловка!B139</f>
        <v>13940</v>
      </c>
    </row>
    <row r="140" spans="1:6">
      <c r="A140" s="12" t="s">
        <v>29</v>
      </c>
      <c r="B140" s="25">
        <f>Верхнеталовка!B140+Волошино!B140+Дегтево!B140+Колодези!B140+Криворожье!B140+Мальчевская!B140+Миллерово!B140+'О.-Рог'!B140+Первомайское!B140+Сулин!B140+Титовка!B140+Треневка!B140+Туриловка!B140</f>
        <v>1378948.6099999999</v>
      </c>
      <c r="C140" s="26">
        <f>Верхнеталовка!C140+Волошино!C140+Дегтево!C140+Колодези!C140+Криворожье!C140+Мальчевская!C140+Миллерово!C140+'О.-Рог'!C140+Первомайское!C140+Сулин!C140+Титовка!C140+Треневка!C140+Туриловка!C140</f>
        <v>1490300</v>
      </c>
      <c r="D140" s="26">
        <f>Верхнеталовка!D140+Волошино!D140+Дегтево!D140+Колодези!D140+Криворожье!D140+Мальчевская!D140+Миллерово!D140+'О.-Рог'!D140+Первомайское!D140+Сулин!D140+Титовка!D140+Треневка!D140+Туриловка!D140</f>
        <v>82759.61</v>
      </c>
      <c r="E140" s="14">
        <f>Верхнеталовка!D140+Волошино!D140+Дегтево!D140+Колодези!D140+Криворожье!D140+Мальчевская!D140+Миллерово!D140+'О.-Рог'!D140+Первомайское!D140+Сулин!D140+Титовка!D140+Треневка!D140+Туриловка!D140</f>
        <v>82759.61</v>
      </c>
      <c r="F140" s="14">
        <f>Верхнеталовка!B140+Волошино!B140+Дегтево!B140+Колодези!B140+Криворожье!B140+Мальчевская!B140+Миллерово!B140+'О.-Рог'!B140+Первомайское!B140+Сулин!B140+Титовка!B140+Треневка!B140+Туриловка!B140</f>
        <v>1378948.6099999999</v>
      </c>
    </row>
    <row r="141" spans="1:6">
      <c r="A141" s="12" t="s">
        <v>53</v>
      </c>
      <c r="B141" s="25">
        <f>Верхнеталовка!B141+Волошино!B141+Дегтево!B141+Колодези!B141+Криворожье!B141+Мальчевская!B141+Миллерово!B141+'О.-Рог'!B141+Первомайское!B141+Сулин!B141+Титовка!B141+Треневка!B141+Туриловка!B141</f>
        <v>0</v>
      </c>
      <c r="C141" s="26">
        <f>Верхнеталовка!C141+Волошино!C141+Дегтево!C141+Колодези!C141+Криворожье!C141+Мальчевская!C141+Миллерово!C141+'О.-Рог'!C141+Первомайское!C141+Сулин!C141+Титовка!C141+Треневка!C141+Туриловка!C141</f>
        <v>40000</v>
      </c>
      <c r="D141" s="26">
        <f>Верхнеталовка!D141+Волошино!D141+Дегтево!D141+Колодези!D141+Криворожье!D141+Мальчевская!D141+Миллерово!D141+'О.-Рог'!D141+Первомайское!D141+Сулин!D141+Титовка!D141+Треневка!D141+Туриловка!D141</f>
        <v>0</v>
      </c>
      <c r="E141" s="14">
        <f>Верхнеталовка!D141+Волошино!D141+Дегтево!D141+Колодези!D141+Криворожье!D141+Мальчевская!D141+Миллерово!D141+'О.-Рог'!D141+Первомайское!D141+Сулин!D141+Титовка!D141+Треневка!D141+Туриловка!D141</f>
        <v>0</v>
      </c>
      <c r="F141" s="14">
        <f>Верхнеталовка!B141+Волошино!B141+Дегтево!B141+Колодези!B141+Криворожье!B141+Мальчевская!B141+Миллерово!B141+'О.-Рог'!B141+Первомайское!B141+Сулин!B141+Титовка!B141+Треневка!B141+Туриловка!B141</f>
        <v>0</v>
      </c>
    </row>
    <row r="142" spans="1:6" ht="31.5">
      <c r="A142" s="12" t="s">
        <v>47</v>
      </c>
      <c r="B142" s="25">
        <f>Верхнеталовка!B142+Волошино!B142+Дегтево!B142+Колодези!B142+Криворожье!B142+Мальчевская!B142+Миллерово!B142+'О.-Рог'!B142+Первомайское!B142+Сулин!B142+Титовка!B142+Треневка!B142+Туриловка!B142</f>
        <v>0</v>
      </c>
      <c r="C142" s="26">
        <f>Верхнеталовка!C142+Волошино!C142+Дегтево!C142+Колодези!C142+Криворожье!C142+Мальчевская!C142+Миллерово!C142+'О.-Рог'!C142+Первомайское!C142+Сулин!C142+Титовка!C142+Треневка!C142+Туриловка!C142</f>
        <v>0</v>
      </c>
      <c r="D142" s="26">
        <f>Верхнеталовка!D142+Волошино!D142+Дегтево!D142+Колодези!D142+Криворожье!D142+Мальчевская!D142+Миллерово!D142+'О.-Рог'!D142+Первомайское!D142+Сулин!D142+Титовка!D142+Треневка!D142+Туриловка!D142</f>
        <v>0</v>
      </c>
      <c r="E142" s="14">
        <f>Верхнеталовка!D142+Волошино!D142+Дегтево!D142+Колодези!D142+Криворожье!D142+Мальчевская!D142+Миллерово!D142+'О.-Рог'!D142+Первомайское!D142+Сулин!D142+Титовка!D142+Треневка!D142+Туриловка!D142</f>
        <v>0</v>
      </c>
      <c r="F142" s="14">
        <f>Верхнеталовка!B142+Волошино!B142+Дегтево!B142+Колодези!B142+Криворожье!B142+Мальчевская!B142+Миллерово!B142+'О.-Рог'!B142+Первомайское!B142+Сулин!B142+Титовка!B142+Треневка!B142+Туриловка!B142</f>
        <v>0</v>
      </c>
    </row>
    <row r="143" spans="1:6">
      <c r="A143" s="12" t="s">
        <v>48</v>
      </c>
      <c r="B143" s="25">
        <f>Верхнеталовка!B143+Волошино!B143+Дегтево!B143+Колодези!B143+Криворожье!B143+Мальчевская!B143+Миллерово!B143+'О.-Рог'!B143+Первомайское!B143+Сулин!B143+Титовка!B143+Треневка!B143+Туриловка!B143</f>
        <v>0</v>
      </c>
      <c r="C143" s="26">
        <f>Верхнеталовка!C143+Волошино!C143+Дегтево!C143+Колодези!C143+Криворожье!C143+Мальчевская!C143+Миллерово!C143+'О.-Рог'!C143+Первомайское!C143+Сулин!C143+Титовка!C143+Треневка!C143+Туриловка!C143</f>
        <v>0</v>
      </c>
      <c r="D143" s="26">
        <f>Верхнеталовка!D143+Волошино!D143+Дегтево!D143+Колодези!D143+Криворожье!D143+Мальчевская!D143+Миллерово!D143+'О.-Рог'!D143+Первомайское!D143+Сулин!D143+Титовка!D143+Треневка!D143+Туриловка!D143</f>
        <v>0</v>
      </c>
      <c r="E143" s="14">
        <f>Верхнеталовка!D143+Волошино!D143+Дегтево!D143+Колодези!D143+Криворожье!D143+Мальчевская!D143+Миллерово!D143+'О.-Рог'!D143+Первомайское!D143+Сулин!D143+Титовка!D143+Треневка!D143+Туриловка!D143</f>
        <v>0</v>
      </c>
      <c r="F143" s="14">
        <f>Верхнеталовка!B143+Волошино!B143+Дегтево!B143+Колодези!B143+Криворожье!B143+Мальчевская!B143+Миллерово!B143+'О.-Рог'!B143+Первомайское!B143+Сулин!B143+Титовка!B143+Треневка!B143+Туриловка!B143</f>
        <v>0</v>
      </c>
    </row>
    <row r="144" spans="1:6">
      <c r="A144" s="12" t="s">
        <v>49</v>
      </c>
      <c r="B144" s="25">
        <f>Верхнеталовка!B144+Волошино!B144+Дегтево!B144+Колодези!B144+Криворожье!B144+Мальчевская!B144+Миллерово!B144+'О.-Рог'!B144+Первомайское!B144+Сулин!B144+Титовка!B144+Треневка!B144+Туриловка!B144</f>
        <v>0</v>
      </c>
      <c r="C144" s="26">
        <f>Верхнеталовка!C144+Волошино!C144+Дегтево!C144+Колодези!C144+Криворожье!C144+Мальчевская!C144+Миллерово!C144+'О.-Рог'!C144+Первомайское!C144+Сулин!C144+Титовка!C144+Треневка!C144+Туриловка!C144</f>
        <v>0</v>
      </c>
      <c r="D144" s="26">
        <f>Верхнеталовка!D144+Волошино!D144+Дегтево!D144+Колодези!D144+Криворожье!D144+Мальчевская!D144+Миллерово!D144+'О.-Рог'!D144+Первомайское!D144+Сулин!D144+Титовка!D144+Треневка!D144+Туриловка!D144</f>
        <v>0</v>
      </c>
      <c r="E144" s="14">
        <f>Верхнеталовка!D144+Волошино!D144+Дегтево!D144+Колодези!D144+Криворожье!D144+Мальчевская!D144+Миллерово!D144+'О.-Рог'!D144+Первомайское!D144+Сулин!D144+Титовка!D144+Треневка!D144+Туриловка!D144</f>
        <v>0</v>
      </c>
      <c r="F144" s="14">
        <f>Верхнеталовка!B144+Волошино!B144+Дегтево!B144+Колодези!B144+Криворожье!B144+Мальчевская!B144+Миллерово!B144+'О.-Рог'!B144+Первомайское!B144+Сулин!B144+Титовка!B144+Треневка!B144+Туриловка!B144</f>
        <v>0</v>
      </c>
    </row>
    <row r="145" spans="1:6">
      <c r="A145" s="12" t="s">
        <v>52</v>
      </c>
      <c r="B145" s="25">
        <f>Верхнеталовка!B145+Волошино!B145+Дегтево!B145+Колодези!B145+Криворожье!B145+Мальчевская!B145+Миллерово!B145+'О.-Рог'!B145+Первомайское!B145+Сулин!B145+Титовка!B145+Треневка!B145+Туриловка!B145</f>
        <v>0</v>
      </c>
      <c r="C145" s="26">
        <f>Верхнеталовка!C145+Волошино!C145+Дегтево!C145+Колодези!C145+Криворожье!C145+Мальчевская!C145+Миллерово!C145+'О.-Рог'!C145+Первомайское!C145+Сулин!C145+Титовка!C145+Треневка!C145+Туриловка!C145</f>
        <v>0</v>
      </c>
      <c r="D145" s="26">
        <f>Верхнеталовка!D145+Волошино!D145+Дегтево!D145+Колодези!D145+Криворожье!D145+Мальчевская!D145+Миллерово!D145+'О.-Рог'!D145+Первомайское!D145+Сулин!D145+Титовка!D145+Треневка!D145+Туриловка!D145</f>
        <v>0</v>
      </c>
      <c r="E145" s="14">
        <f>Верхнеталовка!D145+Волошино!D145+Дегтево!D145+Колодези!D145+Криворожье!D145+Мальчевская!D145+Миллерово!D145+'О.-Рог'!D145+Первомайское!D145+Сулин!D145+Титовка!D145+Треневка!D145+Туриловка!D145</f>
        <v>0</v>
      </c>
      <c r="F145" s="14">
        <f>Верхнеталовка!B145+Волошино!B145+Дегтево!B145+Колодези!B145+Криворожье!B145+Мальчевская!B145+Миллерово!B145+'О.-Рог'!B145+Первомайское!B145+Сулин!B145+Титовка!B145+Треневка!B145+Туриловка!B145</f>
        <v>0</v>
      </c>
    </row>
    <row r="146" spans="1:6" ht="31.5">
      <c r="A146" s="12" t="s">
        <v>50</v>
      </c>
      <c r="B146" s="25">
        <f>Верхнеталовка!B146+Волошино!B146+Дегтево!B146+Колодези!B146+Криворожье!B146+Мальчевская!B146+Миллерово!B146+'О.-Рог'!B146+Первомайское!B146+Сулин!B146+Титовка!B146+Треневка!B146+Туриловка!B146</f>
        <v>0</v>
      </c>
      <c r="C146" s="26">
        <f>Верхнеталовка!C146+Волошино!C146+Дегтево!C146+Колодези!C146+Криворожье!C146+Мальчевская!C146+Миллерово!C146+'О.-Рог'!C146+Первомайское!C146+Сулин!C146+Титовка!C146+Треневка!C146+Туриловка!C146</f>
        <v>0</v>
      </c>
      <c r="D146" s="26">
        <f>Верхнеталовка!D146+Волошино!D146+Дегтево!D146+Колодези!D146+Криворожье!D146+Мальчевская!D146+Миллерово!D146+'О.-Рог'!D146+Первомайское!D146+Сулин!D146+Титовка!D146+Треневка!D146+Туриловка!D146</f>
        <v>0</v>
      </c>
      <c r="E146" s="14">
        <f>Верхнеталовка!D146+Волошино!D146+Дегтево!D146+Колодези!D146+Криворожье!D146+Мальчевская!D146+Миллерово!D146+'О.-Рог'!D146+Первомайское!D146+Сулин!D146+Титовка!D146+Треневка!D146+Туриловка!D146</f>
        <v>0</v>
      </c>
      <c r="F146" s="14">
        <f>Верхнеталовка!B146+Волошино!B146+Дегтево!B146+Колодези!B146+Криворожье!B146+Мальчевская!B146+Миллерово!B146+'О.-Рог'!B146+Первомайское!B146+Сулин!B146+Титовка!B146+Треневка!B146+Туриловка!B146</f>
        <v>0</v>
      </c>
    </row>
    <row r="147" spans="1:6">
      <c r="A147" s="12" t="s">
        <v>51</v>
      </c>
      <c r="B147" s="25">
        <f>Верхнеталовка!B147+Волошино!B147+Дегтево!B147+Колодези!B147+Криворожье!B147+Мальчевская!B147+Миллерово!B147+'О.-Рог'!B147+Первомайское!B147+Сулин!B147+Титовка!B147+Треневка!B147+Туриловка!B147</f>
        <v>0</v>
      </c>
      <c r="C147" s="26">
        <f>Верхнеталовка!C147+Волошино!C147+Дегтево!C147+Колодези!C147+Криворожье!C147+Мальчевская!C147+Миллерово!C147+'О.-Рог'!C147+Первомайское!C147+Сулин!C147+Титовка!C147+Треневка!C147+Туриловка!C147</f>
        <v>0</v>
      </c>
      <c r="D147" s="26">
        <f>Верхнеталовка!D147+Волошино!D147+Дегтево!D147+Колодези!D147+Криворожье!D147+Мальчевская!D147+Миллерово!D147+'О.-Рог'!D147+Первомайское!D147+Сулин!D147+Титовка!D147+Треневка!D147+Туриловка!D147</f>
        <v>0</v>
      </c>
      <c r="E147" s="14">
        <f>Верхнеталовка!D147+Волошино!D147+Дегтево!D147+Колодези!D147+Криворожье!D147+Мальчевская!D147+Миллерово!D147+'О.-Рог'!D147+Первомайское!D147+Сулин!D147+Титовка!D147+Треневка!D147+Туриловка!D147</f>
        <v>0</v>
      </c>
      <c r="F147" s="14">
        <f>Верхнеталовка!B147+Волошино!B147+Дегтево!B147+Колодези!B147+Криворожье!B147+Мальчевская!B147+Миллерово!B147+'О.-Рог'!B147+Первомайское!B147+Сулин!B147+Титовка!B147+Треневка!B147+Туриловка!B147</f>
        <v>0</v>
      </c>
    </row>
    <row r="148" spans="1:6">
      <c r="A148" s="12" t="s">
        <v>44</v>
      </c>
      <c r="B148" s="25">
        <f>Верхнеталовка!B148+Волошино!B148+Дегтево!B148+Колодези!B148+Криворожье!B148+Мальчевская!B148+Миллерово!B148+'О.-Рог'!B148+Первомайское!B148+Сулин!B148+Титовка!B148+Треневка!B148+Туриловка!B148</f>
        <v>6000</v>
      </c>
      <c r="C148" s="26">
        <f>Верхнеталовка!C148+Волошино!C148+Дегтево!C148+Колодези!C148+Криворожье!C148+Мальчевская!C148+Миллерово!C148+'О.-Рог'!C148+Первомайское!C148+Сулин!C148+Титовка!C148+Треневка!C148+Туриловка!C148</f>
        <v>0</v>
      </c>
      <c r="D148" s="26">
        <f>Верхнеталовка!D148+Волошино!D148+Дегтево!D148+Колодези!D148+Криворожье!D148+Мальчевская!D148+Миллерово!D148+'О.-Рог'!D148+Первомайское!D148+Сулин!D148+Титовка!D148+Треневка!D148+Туриловка!D148</f>
        <v>0</v>
      </c>
      <c r="E148" s="14">
        <f>Верхнеталовка!D148+Волошино!D148+Дегтево!D148+Колодези!D148+Криворожье!D148+Мальчевская!D148+Миллерово!D148+'О.-Рог'!D148+Первомайское!D148+Сулин!D148+Титовка!D148+Треневка!D148+Туриловка!D148</f>
        <v>0</v>
      </c>
      <c r="F148" s="14">
        <f>Верхнеталовка!B148+Волошино!B148+Дегтево!B148+Колодези!B148+Криворожье!B148+Мальчевская!B148+Миллерово!B148+'О.-Рог'!B148+Первомайское!B148+Сулин!B148+Титовка!B148+Треневка!B148+Туриловка!B148</f>
        <v>6000</v>
      </c>
    </row>
    <row r="149" spans="1:6">
      <c r="A149" s="12" t="s">
        <v>62</v>
      </c>
      <c r="B149" s="25">
        <f>Верхнеталовка!B149+Волошино!B149+Дегтево!B149+Колодези!B149+Криворожье!B149+Мальчевская!B149+Миллерово!B149+'О.-Рог'!B149+Первомайское!B149+Сулин!B149+Титовка!B149+Треневка!B149+Туриловка!B149</f>
        <v>0</v>
      </c>
      <c r="C149" s="26">
        <f>Верхнеталовка!C149+Волошино!C149+Дегтево!C149+Колодези!C149+Криворожье!C149+Мальчевская!C149+Миллерово!C149+'О.-Рог'!C149+Первомайское!C149+Сулин!C149+Титовка!C149+Треневка!C149+Туриловка!C149</f>
        <v>0</v>
      </c>
      <c r="D149" s="26">
        <f>Верхнеталовка!D149+Волошино!D149+Дегтево!D149+Колодези!D149+Криворожье!D149+Мальчевская!D149+Миллерово!D149+'О.-Рог'!D149+Первомайское!D149+Сулин!D149+Титовка!D149+Треневка!D149+Туриловка!D149</f>
        <v>0</v>
      </c>
      <c r="E149" s="14">
        <f>Верхнеталовка!D149+Волошино!D149+Дегтево!D149+Колодези!D149+Криворожье!D149+Мальчевская!D149+Миллерово!D149+'О.-Рог'!D149+Первомайское!D149+Сулин!D149+Титовка!D149+Треневка!D149+Туриловка!D149</f>
        <v>0</v>
      </c>
      <c r="F149" s="14">
        <f>Верхнеталовка!B149+Волошино!B149+Дегтево!B149+Колодези!B149+Криворожье!B149+Мальчевская!B149+Миллерово!B149+'О.-Рог'!B149+Первомайское!B149+Сулин!B149+Титовка!B149+Треневка!B149+Туриловка!B149</f>
        <v>0</v>
      </c>
    </row>
    <row r="150" spans="1:6">
      <c r="A150" s="12" t="s">
        <v>55</v>
      </c>
      <c r="B150" s="25">
        <f>Верхнеталовка!B150+Волошино!B150+Дегтево!B150+Колодези!B150+Криворожье!B150+Мальчевская!B150+Миллерово!B150+'О.-Рог'!B150+Первомайское!B150+Сулин!B150+Титовка!B150+Треневка!B150+Туриловка!B150</f>
        <v>19855</v>
      </c>
      <c r="C150" s="26">
        <f>Верхнеталовка!C150+Волошино!C150+Дегтево!C150+Колодези!C150+Криворожье!C150+Мальчевская!C150+Миллерово!C150+'О.-Рог'!C150+Первомайское!C150+Сулин!C150+Титовка!C150+Треневка!C150+Туриловка!C150</f>
        <v>64200</v>
      </c>
      <c r="D150" s="26">
        <f>Верхнеталовка!D150+Волошино!D150+Дегтево!D150+Колодези!D150+Криворожье!D150+Мальчевская!D150+Миллерово!D150+'О.-Рог'!D150+Первомайское!D150+Сулин!D150+Титовка!D150+Треневка!D150+Туриловка!D150</f>
        <v>0</v>
      </c>
      <c r="E150" s="14">
        <f>Верхнеталовка!D150+Волошино!D150+Дегтево!D150+Колодези!D150+Криворожье!D150+Мальчевская!D150+Миллерово!D150+'О.-Рог'!D150+Первомайское!D150+Сулин!D150+Титовка!D150+Треневка!D150+Туриловка!D150</f>
        <v>0</v>
      </c>
      <c r="F150" s="14">
        <f>Верхнеталовка!B150+Волошино!B150+Дегтево!B150+Колодези!B150+Криворожье!B150+Мальчевская!B150+Миллерово!B150+'О.-Рог'!B150+Первомайское!B150+Сулин!B150+Титовка!B150+Треневка!B150+Туриловка!B150</f>
        <v>19855</v>
      </c>
    </row>
    <row r="151" spans="1:6">
      <c r="A151" s="12" t="s">
        <v>32</v>
      </c>
      <c r="B151" s="25">
        <f>Верхнеталовка!B151+Волошино!B151+Дегтево!B151+Колодези!B151+Криворожье!B151+Мальчевская!B151+Миллерово!B151+'О.-Рог'!B151+Первомайское!B151+Сулин!B151+Титовка!B151+Треневка!B151+Туриловка!B151</f>
        <v>5775325.4099999992</v>
      </c>
      <c r="C151" s="26">
        <f>Верхнеталовка!C151+Волошино!C151+Дегтево!C151+Колодези!C151+Криворожье!C151+Мальчевская!C151+Миллерово!C151+'О.-Рог'!C151+Первомайское!C151+Сулин!C151+Титовка!C151+Треневка!C151+Туриловка!C151</f>
        <v>5488200</v>
      </c>
      <c r="D151" s="26">
        <f>Верхнеталовка!D151+Волошино!D151+Дегтево!D151+Колодези!D151+Криворожье!D151+Мальчевская!D151+Миллерово!D151+'О.-Рог'!D151+Первомайское!D151+Сулин!D151+Титовка!D151+Треневка!D151+Туриловка!D151</f>
        <v>477158.82</v>
      </c>
      <c r="E151" s="14">
        <f>Верхнеталовка!D151+Волошино!D151+Дегтево!D151+Колодези!D151+Криворожье!D151+Мальчевская!D151+Миллерово!D151+'О.-Рог'!D151+Первомайское!D151+Сулин!D151+Титовка!D151+Треневка!D151+Туриловка!D151</f>
        <v>477158.82</v>
      </c>
      <c r="F151" s="14">
        <f>Верхнеталовка!B151+Волошино!B151+Дегтево!B151+Колодези!B151+Криворожье!B151+Мальчевская!B151+Миллерово!B151+'О.-Рог'!B151+Первомайское!B151+Сулин!B151+Титовка!B151+Треневка!B151+Туриловка!B151</f>
        <v>5775325.4099999992</v>
      </c>
    </row>
    <row r="152" spans="1:6">
      <c r="A152" s="17" t="s">
        <v>79</v>
      </c>
      <c r="B152" s="23">
        <f>B153+B154</f>
        <v>32008.75</v>
      </c>
      <c r="C152" s="15">
        <f>C153+C154</f>
        <v>38400</v>
      </c>
      <c r="D152" s="15">
        <f>D153+D154</f>
        <v>14025</v>
      </c>
      <c r="E152" s="14">
        <f>Верхнеталовка!D152+Волошино!D152+Дегтево!D152+Колодези!D152+Криворожье!D152+Мальчевская!D152+Миллерово!D152+'О.-Рог'!D152+Первомайское!D152+Сулин!D152+Титовка!D152+Треневка!D152+Туриловка!D152</f>
        <v>14025</v>
      </c>
      <c r="F152" s="14">
        <f>Верхнеталовка!B152+Волошино!B152+Дегтево!B152+Колодези!B152+Криворожье!B152+Мальчевская!B152+Миллерово!B152+'О.-Рог'!B152+Первомайское!B152+Сулин!B152+Титовка!B152+Треневка!B152+Туриловка!B152</f>
        <v>32008.75</v>
      </c>
    </row>
    <row r="153" spans="1:6">
      <c r="A153" s="12" t="s">
        <v>20</v>
      </c>
      <c r="B153" s="25">
        <f>Верхнеталовка!B153+Волошино!B153+Дегтево!B153+Колодези!B153+Криворожье!B153+Мальчевская!B153+Миллерово!B153+'О.-Рог'!B153+Первомайское!B153+Сулин!B153+Титовка!B153+Треневка!B153+Туриловка!B153</f>
        <v>32008.75</v>
      </c>
      <c r="C153" s="26">
        <f>Верхнеталовка!C153+Волошино!C153+Дегтево!C153+Колодези!C153+Криворожье!C153+Мальчевская!C153+Миллерово!C153+'О.-Рог'!C153+Первомайское!C153+Сулин!C153+Титовка!C153+Треневка!C153+Туриловка!C153</f>
        <v>38400</v>
      </c>
      <c r="D153" s="26">
        <f>Верхнеталовка!D153+Волошино!D153+Дегтево!D153+Колодези!D153+Криворожье!D153+Мальчевская!D153+Миллерово!D153+'О.-Рог'!D153+Первомайское!D153+Сулин!D153+Титовка!D153+Треневка!D153+Туриловка!D153</f>
        <v>14025</v>
      </c>
      <c r="E153" s="14">
        <f>Верхнеталовка!D153+Волошино!D153+Дегтево!D153+Колодези!D153+Криворожье!D153+Мальчевская!D153+Миллерово!D153+'О.-Рог'!D153+Первомайское!D153+Сулин!D153+Титовка!D153+Треневка!D153+Туриловка!D153</f>
        <v>14025</v>
      </c>
      <c r="F153" s="14">
        <f>Верхнеталовка!B153+Волошино!B153+Дегтево!B153+Колодези!B153+Криворожье!B153+Мальчевская!B153+Миллерово!B153+'О.-Рог'!B153+Первомайское!B153+Сулин!B153+Титовка!B153+Треневка!B153+Туриловка!B153</f>
        <v>32008.75</v>
      </c>
    </row>
    <row r="154" spans="1:6">
      <c r="A154" s="12" t="s">
        <v>54</v>
      </c>
      <c r="B154" s="25">
        <f>Верхнеталовка!B154+Волошино!B154+Дегтево!B154+Колодези!B154+Криворожье!B154+Мальчевская!B154+Миллерово!B154+'О.-Рог'!B154+Первомайское!B154+Сулин!B154+Титовка!B154+Треневка!B154+Туриловка!B154</f>
        <v>0</v>
      </c>
      <c r="C154" s="26">
        <f>Верхнеталовка!C154+Волошино!C154+Дегтево!C154+Колодези!C154+Криворожье!C154+Мальчевская!C154+Миллерово!C154+'О.-Рог'!C154+Первомайское!C154+Сулин!C154+Титовка!C154+Треневка!C154+Туриловка!C154</f>
        <v>0</v>
      </c>
      <c r="D154" s="26">
        <f>Верхнеталовка!D154+Волошино!D154+Дегтево!D154+Колодези!D154+Криворожье!D154+Мальчевская!D154+Миллерово!D154+'О.-Рог'!D154+Первомайское!D154+Сулин!D154+Титовка!D154+Треневка!D154+Туриловка!D154</f>
        <v>0</v>
      </c>
      <c r="E154" s="14">
        <f>Верхнеталовка!D154+Волошино!D154+Дегтево!D154+Колодези!D154+Криворожье!D154+Мальчевская!D154+Миллерово!D154+'О.-Рог'!D154+Первомайское!D154+Сулин!D154+Титовка!D154+Треневка!D154+Туриловка!D154</f>
        <v>0</v>
      </c>
      <c r="F154" s="14">
        <f>Верхнеталовка!B154+Волошино!B154+Дегтево!B154+Колодези!B154+Криворожье!B154+Мальчевская!B154+Миллерово!B154+'О.-Рог'!B154+Первомайское!B154+Сулин!B154+Титовка!B154+Треневка!B154+Туриловка!B154</f>
        <v>0</v>
      </c>
    </row>
    <row r="155" spans="1:6" ht="31.5">
      <c r="A155" s="18" t="s">
        <v>75</v>
      </c>
      <c r="B155" s="23">
        <f>B156</f>
        <v>111373</v>
      </c>
      <c r="C155" s="15">
        <f>C156</f>
        <v>0</v>
      </c>
      <c r="D155" s="15">
        <f>D156</f>
        <v>0</v>
      </c>
      <c r="E155" s="14">
        <f>Верхнеталовка!D155+Волошино!D155+Дегтево!D155+Колодези!D155+Криворожье!D155+Мальчевская!D155+Миллерово!D155+'О.-Рог'!D155+Первомайское!D155+Сулин!D155+Титовка!D155+Треневка!D155+Туриловка!D155</f>
        <v>0</v>
      </c>
      <c r="F155" s="14">
        <f>Верхнеталовка!B155+Волошино!B155+Дегтево!B155+Колодези!B155+Криворожье!B155+Мальчевская!B155+Миллерово!B155+'О.-Рог'!B155+Первомайское!B155+Сулин!B155+Титовка!B155+Треневка!B155+Туриловка!B155</f>
        <v>111373</v>
      </c>
    </row>
    <row r="156" spans="1:6">
      <c r="A156" s="12" t="s">
        <v>76</v>
      </c>
      <c r="B156" s="25">
        <f>Верхнеталовка!B156+Волошино!B156+Дегтево!B156+Колодези!B156+Криворожье!B156+Мальчевская!B156+Миллерово!B156+'О.-Рог'!B156+Первомайское!B156+Сулин!B156+Титовка!B156+Треневка!B156+Туриловка!B156</f>
        <v>111373</v>
      </c>
      <c r="C156" s="26">
        <f>Верхнеталовка!C156+Волошино!C156+Дегтево!C156+Колодези!C156+Криворожье!C156+Мальчевская!C156+Миллерово!C156+'О.-Рог'!C156+Первомайское!C156+Сулин!C156+Титовка!C156+Треневка!C156+Туриловка!C156</f>
        <v>0</v>
      </c>
      <c r="D156" s="26">
        <f>Верхнеталовка!D156+Волошино!D156+Дегтево!D156+Колодези!D156+Криворожье!D156+Мальчевская!D156+Миллерово!D156+'О.-Рог'!D156+Первомайское!D156+Сулин!D156+Титовка!D156+Треневка!D156+Туриловка!D156</f>
        <v>0</v>
      </c>
      <c r="E156" s="14">
        <f>Верхнеталовка!D156+Волошино!D156+Дегтево!D156+Колодези!D156+Криворожье!D156+Мальчевская!D156+Миллерово!D156+'О.-Рог'!D156+Первомайское!D156+Сулин!D156+Титовка!D156+Треневка!D156+Туриловка!D156</f>
        <v>0</v>
      </c>
      <c r="F156" s="14">
        <f>Верхнеталовка!B156+Волошино!B156+Дегтево!B156+Колодези!B156+Криворожье!B156+Мальчевская!B156+Миллерово!B156+'О.-Рог'!B156+Первомайское!B156+Сулин!B156+Титовка!B156+Треневка!B156+Туриловка!B156</f>
        <v>111373</v>
      </c>
    </row>
    <row r="157" spans="1:6" s="7" customFormat="1">
      <c r="A157" s="11" t="s">
        <v>33</v>
      </c>
      <c r="B157" s="23">
        <f>B158+B159+B160+B161+B164</f>
        <v>247476.15000000002</v>
      </c>
      <c r="C157" s="15">
        <f>C158+C159+C160+C161+C164</f>
        <v>21500</v>
      </c>
      <c r="D157" s="15">
        <f>D158+D159+D160+D161+D164</f>
        <v>53.75</v>
      </c>
      <c r="E157" s="14">
        <f>Верхнеталовка!D157+Волошино!D157+Дегтево!D157+Колодези!D157+Криворожье!D157+Мальчевская!D157+Миллерово!D157+'О.-Рог'!D157+Первомайское!D157+Сулин!D157+Титовка!D157+Треневка!D157+Туриловка!D157</f>
        <v>53.75</v>
      </c>
      <c r="F157" s="14">
        <f>Верхнеталовка!B157+Волошино!B157+Дегтево!B157+Колодези!B157+Криворожье!B157+Мальчевская!B157+Миллерово!B157+'О.-Рог'!B157+Первомайское!B157+Сулин!B157+Титовка!B157+Треневка!B157+Туриловка!B157</f>
        <v>247476.15</v>
      </c>
    </row>
    <row r="158" spans="1:6" s="7" customFormat="1" ht="31.5">
      <c r="A158" s="11" t="s">
        <v>85</v>
      </c>
      <c r="B158" s="25">
        <f>Верхнеталовка!B158+Волошино!B158+Дегтево!B158+Колодези!B158+Криворожье!B158+Мальчевская!B158+Миллерово!B158+'О.-Рог'!B158+Первомайское!B158+Сулин!B158+Титовка!B158+Треневка!B158+Туриловка!B158</f>
        <v>111426.15000000001</v>
      </c>
      <c r="C158" s="26">
        <f>Верхнеталовка!C158+Волошино!C158+Дегтево!C158+Колодези!C158+Криворожье!C158+Мальчевская!C158+Миллерово!C158+'О.-Рог'!C158+Первомайское!C158+Сулин!C158+Титовка!C158+Треневка!C158+Туриловка!C158</f>
        <v>3400</v>
      </c>
      <c r="D158" s="26">
        <f>Верхнеталовка!D158+Волошино!D158+Дегтево!D158+Колодези!D158+Криворожье!D158+Мальчевская!D158+Миллерово!D158+'О.-Рог'!D158+Первомайское!D158+Сулин!D158+Титовка!D158+Треневка!D158+Туриловка!D158</f>
        <v>0</v>
      </c>
      <c r="E158" s="14">
        <f>Верхнеталовка!D158+Волошино!D158+Дегтево!D158+Колодези!D158+Криворожье!D158+Мальчевская!D158+Миллерово!D158+'О.-Рог'!D158+Первомайское!D158+Сулин!D158+Титовка!D158+Треневка!D158+Туриловка!D158</f>
        <v>0</v>
      </c>
      <c r="F158" s="14">
        <f>Верхнеталовка!B158+Волошино!B158+Дегтево!B158+Колодези!B158+Криворожье!B158+Мальчевская!B158+Миллерово!B158+'О.-Рог'!B158+Первомайское!B158+Сулин!B158+Титовка!B158+Треневка!B158+Туриловка!B158</f>
        <v>111426.15000000001</v>
      </c>
    </row>
    <row r="159" spans="1:6" s="7" customFormat="1" ht="31.5">
      <c r="A159" s="11" t="s">
        <v>86</v>
      </c>
      <c r="B159" s="25">
        <f>Верхнеталовка!B159+Волошино!B159+Дегтево!B159+Колодези!B159+Криворожье!B159+Мальчевская!B159+Миллерово!B159+'О.-Рог'!B159+Первомайское!B159+Сулин!B159+Титовка!B159+Треневка!B159+Туриловка!B159</f>
        <v>0</v>
      </c>
      <c r="C159" s="26">
        <f>Верхнеталовка!C159+Волошино!C159+Дегтево!C159+Колодези!C159+Криворожье!C159+Мальчевская!C159+Миллерово!C159+'О.-Рог'!C159+Первомайское!C159+Сулин!C159+Титовка!C159+Треневка!C159+Туриловка!C159</f>
        <v>100</v>
      </c>
      <c r="D159" s="26">
        <f>Верхнеталовка!D159+Волошино!D159+Дегтево!D159+Колодези!D159+Криворожье!D159+Мальчевская!D159+Миллерово!D159+'О.-Рог'!D159+Первомайское!D159+Сулин!D159+Титовка!D159+Треневка!D159+Туриловка!D159</f>
        <v>53.75</v>
      </c>
      <c r="E159" s="14">
        <f>Верхнеталовка!D159+Волошино!D159+Дегтево!D159+Колодези!D159+Криворожье!D159+Мальчевская!D159+Миллерово!D159+'О.-Рог'!D159+Первомайское!D159+Сулин!D159+Титовка!D159+Треневка!D159+Туриловка!D159</f>
        <v>53.75</v>
      </c>
      <c r="F159" s="14">
        <f>Верхнеталовка!B159+Волошино!B159+Дегтево!B159+Колодези!B159+Криворожье!B159+Мальчевская!B159+Миллерово!B159+'О.-Рог'!B159+Первомайское!B159+Сулин!B159+Титовка!B159+Треневка!B159+Туриловка!B159</f>
        <v>0</v>
      </c>
    </row>
    <row r="160" spans="1:6" s="7" customFormat="1">
      <c r="A160" s="11" t="s">
        <v>88</v>
      </c>
      <c r="B160" s="25">
        <f>Верхнеталовка!B160+Волошино!B160+Дегтево!B160+Колодези!B160+Криворожье!B160+Мальчевская!B160+Миллерово!B160+'О.-Рог'!B160+Первомайское!B160+Сулин!B160+Титовка!B160+Треневка!B160+Туриловка!B160</f>
        <v>0</v>
      </c>
      <c r="C160" s="26">
        <f>Верхнеталовка!C160+Волошино!C160+Дегтево!C160+Колодези!C160+Криворожье!C160+Мальчевская!C160+Миллерово!C160+'О.-Рог'!C160+Первомайское!C160+Сулин!C160+Титовка!C160+Треневка!C160+Туриловка!C160</f>
        <v>0</v>
      </c>
      <c r="D160" s="26">
        <f>Верхнеталовка!D160+Волошино!D160+Дегтево!D160+Колодези!D160+Криворожье!D160+Мальчевская!D160+Миллерово!D160+'О.-Рог'!D160+Первомайское!D160+Сулин!D160+Титовка!D160+Треневка!D160+Туриловка!D160</f>
        <v>0</v>
      </c>
      <c r="E160" s="14">
        <f>Верхнеталовка!D160+Волошино!D160+Дегтево!D160+Колодези!D160+Криворожье!D160+Мальчевская!D160+Миллерово!D160+'О.-Рог'!D160+Первомайское!D160+Сулин!D160+Титовка!D160+Треневка!D160+Туриловка!D160</f>
        <v>0</v>
      </c>
      <c r="F160" s="14">
        <f>Верхнеталовка!B160+Волошино!B160+Дегтево!B160+Колодези!B160+Криворожье!B160+Мальчевская!B160+Миллерово!B160+'О.-Рог'!B160+Первомайское!B160+Сулин!B160+Титовка!B160+Треневка!B160+Туриловка!B160</f>
        <v>0</v>
      </c>
    </row>
    <row r="161" spans="1:6" s="7" customFormat="1">
      <c r="A161" s="11" t="s">
        <v>89</v>
      </c>
      <c r="B161" s="23">
        <f>B162+B163</f>
        <v>128550</v>
      </c>
      <c r="C161" s="15">
        <f>C162+C163</f>
        <v>18000</v>
      </c>
      <c r="D161" s="15">
        <f>D162+D163</f>
        <v>0</v>
      </c>
      <c r="E161" s="14">
        <f>Верхнеталовка!D161+Волошино!D161+Дегтево!D161+Колодези!D161+Криворожье!D161+Мальчевская!D161+Миллерово!D161+'О.-Рог'!D161+Первомайское!D161+Сулин!D161+Титовка!D161+Треневка!D161+Туриловка!D161</f>
        <v>0</v>
      </c>
      <c r="F161" s="14">
        <f>Верхнеталовка!B161+Волошино!B161+Дегтево!B161+Колодези!B161+Криворожье!B161+Мальчевская!B161+Миллерово!B161+'О.-Рог'!B161+Первомайское!B161+Сулин!B161+Титовка!B161+Треневка!B161+Туриловка!B161</f>
        <v>128550</v>
      </c>
    </row>
    <row r="162" spans="1:6" s="7" customFormat="1">
      <c r="A162" s="10" t="s">
        <v>90</v>
      </c>
      <c r="B162" s="25">
        <v>0</v>
      </c>
      <c r="C162" s="26">
        <v>0</v>
      </c>
      <c r="D162" s="26">
        <f>Верхнеталовка!D162+Волошино!D162+Дегтево!D162+Колодези!D162+Криворожье!D162+Мальчевская!D162+Миллерово!D162+'О.-Рог'!D162+Первомайское!D162+Сулин!D162+Титовка!D162+Треневка!D162+Туриловка!D162</f>
        <v>0</v>
      </c>
      <c r="E162" s="14">
        <f>Верхнеталовка!D162+Волошино!D162+Дегтево!D162+Колодези!D162+Криворожье!D162+Мальчевская!D162+Миллерово!D162+'О.-Рог'!D162+Первомайское!D162+Сулин!D162+Титовка!D162+Треневка!D162+Туриловка!D162</f>
        <v>0</v>
      </c>
      <c r="F162" s="14">
        <f>Верхнеталовка!B162+Волошино!B162+Дегтево!B162+Колодези!B162+Криворожье!B162+Мальчевская!B162+Миллерово!B162+'О.-Рог'!B162+Первомайское!B162+Сулин!B162+Титовка!B162+Треневка!B162+Туриловка!B162</f>
        <v>0</v>
      </c>
    </row>
    <row r="163" spans="1:6" s="7" customFormat="1">
      <c r="A163" s="10" t="s">
        <v>91</v>
      </c>
      <c r="B163" s="26">
        <f>Верхнеталовка!B163+Волошино!B163+Дегтево!B163+Колодези!B163+Криворожье!B163+Мальчевская!B163+Миллерово!B163+'О.-Рог'!B163+Первомайское!B163+Сулин!B163+Титовка!B163+Треневка!B163+Туриловка!B163</f>
        <v>128550</v>
      </c>
      <c r="C163" s="26">
        <f>Верхнеталовка!C163+Волошино!C163+Дегтево!C163+Колодези!C163+Криворожье!C163+Мальчевская!C163+Миллерово!C163+'О.-Рог'!C163+Первомайское!C163+Сулин!C163+Титовка!C163+Треневка!C163+Туриловка!C163</f>
        <v>18000</v>
      </c>
      <c r="D163" s="26">
        <f>Верхнеталовка!D163+Волошино!D163+Дегтево!D163+Колодези!D163+Криворожье!D163+Мальчевская!D163+Миллерово!D163+'О.-Рог'!D163+Первомайское!D163+Сулин!D163+Титовка!D163+Треневка!D163+Туриловка!D163</f>
        <v>0</v>
      </c>
      <c r="E163" s="14">
        <f>Верхнеталовка!D163+Волошино!D163+Дегтево!D163+Колодези!D163+Криворожье!D163+Мальчевская!D163+Миллерово!D163+'О.-Рог'!D163+Первомайское!D163+Сулин!D163+Титовка!D163+Треневка!D163+Туриловка!D163</f>
        <v>0</v>
      </c>
      <c r="F163" s="14">
        <f>Верхнеталовка!B163+Волошино!B163+Дегтево!B163+Колодези!B163+Криворожье!B163+Мальчевская!B163+Миллерово!B163+'О.-Рог'!B163+Первомайское!B163+Сулин!B163+Титовка!B163+Треневка!B163+Туриловка!B163</f>
        <v>128550</v>
      </c>
    </row>
    <row r="164" spans="1:6">
      <c r="A164" s="20" t="s">
        <v>93</v>
      </c>
      <c r="B164" s="23">
        <f>B165+B166</f>
        <v>7500</v>
      </c>
      <c r="C164" s="15">
        <f>C165+C166</f>
        <v>0</v>
      </c>
      <c r="D164" s="15">
        <f>D165+D166</f>
        <v>0</v>
      </c>
      <c r="E164" s="14">
        <f>Верхнеталовка!D164+Волошино!D164+Дегтево!D164+Колодези!D164+Криворожье!D164+Мальчевская!D164+Миллерово!D164+'О.-Рог'!D164+Первомайское!D164+Сулин!D164+Титовка!D164+Треневка!D164+Туриловка!D164</f>
        <v>0</v>
      </c>
      <c r="F164" s="14">
        <f>Верхнеталовка!B164+Волошино!B164+Дегтево!B164+Колодези!B164+Криворожье!B164+Мальчевская!B164+Миллерово!B164+'О.-Рог'!B164+Первомайское!B164+Сулин!B164+Титовка!B164+Треневка!B164+Туриловка!B164</f>
        <v>7500</v>
      </c>
    </row>
    <row r="165" spans="1:6">
      <c r="A165" s="12" t="s">
        <v>92</v>
      </c>
      <c r="B165" s="25">
        <v>0</v>
      </c>
      <c r="C165" s="26">
        <v>0</v>
      </c>
      <c r="D165" s="26">
        <f>Верхнеталовка!D165+Волошино!D165+Дегтево!D165+Колодези!D165+Криворожье!D165+Мальчевская!D165+Миллерово!D165+'О.-Рог'!D165+Первомайское!D165+Сулин!D165+Титовка!D165+Треневка!D165+Туриловка!D165</f>
        <v>0</v>
      </c>
      <c r="E165" s="14">
        <f>Верхнеталовка!D165+Волошино!D165+Дегтево!D165+Колодези!D165+Криворожье!D165+Мальчевская!D165+Миллерово!D165+'О.-Рог'!D165+Первомайское!D165+Сулин!D165+Титовка!D165+Треневка!D165+Туриловка!D165</f>
        <v>0</v>
      </c>
      <c r="F165" s="14">
        <f>Верхнеталовка!B165+Волошино!B165+Дегтево!B165+Колодези!B165+Криворожье!B165+Мальчевская!B165+Миллерово!B165+'О.-Рог'!B165+Первомайское!B165+Сулин!B165+Титовка!B165+Треневка!B165+Туриловка!B165</f>
        <v>0</v>
      </c>
    </row>
    <row r="166" spans="1:6">
      <c r="A166" s="12" t="s">
        <v>91</v>
      </c>
      <c r="B166" s="26">
        <f>Верхнеталовка!B166+Волошино!B166+Дегтево!B166+Колодези!B166+Криворожье!B166+Мальчевская!B166+Миллерово!B166+'О.-Рог'!B166+Первомайское!B166+Сулин!B166+Титовка!B166+Треневка!B166+Туриловка!B166</f>
        <v>7500</v>
      </c>
      <c r="C166" s="26">
        <f>Верхнеталовка!C166+Волошино!C166+Дегтево!C166+Колодези!C166+Криворожье!C166+Мальчевская!C166+Миллерово!C166+'О.-Рог'!C166+Первомайское!C166+Сулин!C166+Титовка!C166+Треневка!C166+Туриловка!C166</f>
        <v>0</v>
      </c>
      <c r="D166" s="26">
        <f>Верхнеталовка!D166+Волошино!D166+Дегтево!D166+Колодези!D166+Криворожье!D166+Мальчевская!D166+Миллерово!D166+'О.-Рог'!D166+Первомайское!D166+Сулин!D166+Титовка!D166+Треневка!D166+Туриловка!D166</f>
        <v>0</v>
      </c>
      <c r="E166" s="14">
        <f>Верхнеталовка!D166+Волошино!D166+Дегтево!D166+Колодези!D166+Криворожье!D166+Мальчевская!D166+Миллерово!D166+'О.-Рог'!D166+Первомайское!D166+Сулин!D166+Титовка!D166+Треневка!D166+Туриловка!D166</f>
        <v>0</v>
      </c>
      <c r="F166" s="14">
        <f>Верхнеталовка!B166+Волошино!B166+Дегтево!B166+Колодези!B166+Криворожье!B166+Мальчевская!B166+Миллерово!B166+'О.-Рог'!B166+Первомайское!B166+Сулин!B166+Титовка!B166+Треневка!B166+Туриловка!B166</f>
        <v>7500</v>
      </c>
    </row>
    <row r="167" spans="1:6">
      <c r="A167" s="11" t="s">
        <v>80</v>
      </c>
      <c r="B167" s="25">
        <f>Верхнеталовка!B167+Волошино!B167+Дегтево!B167+Колодези!B167+Криворожье!B167+Мальчевская!B167+Миллерово!B167+'О.-Рог'!B167+Первомайское!B167+Сулин!B167+Титовка!B167+Треневка!B167+Туриловка!B167</f>
        <v>415822.61</v>
      </c>
      <c r="C167" s="26">
        <f>Верхнеталовка!C167+Волошино!C167+Дегтево!C167+Колодези!C167+Криворожье!C167+Мальчевская!C167+Миллерово!C167+'О.-Рог'!C167+Первомайское!C167+Сулин!C167+Титовка!C167+Треневка!C167+Туриловка!C167</f>
        <v>645000</v>
      </c>
      <c r="D167" s="26">
        <f>Верхнеталовка!D167+Волошино!D167+Дегтево!D167+Колодези!D167+Криворожье!D167+Мальчевская!D167+Миллерово!D167+'О.-Рог'!D167+Первомайское!D167+Сулин!D167+Титовка!D167+Треневка!D167+Туриловка!D167</f>
        <v>3192.5</v>
      </c>
      <c r="E167" s="14">
        <f>Верхнеталовка!D167+Волошино!D167+Дегтево!D167+Колодези!D167+Криворожье!D167+Мальчевская!D167+Миллерово!D167+'О.-Рог'!D167+Первомайское!D167+Сулин!D167+Титовка!D167+Треневка!D167+Туриловка!D167</f>
        <v>3192.5</v>
      </c>
      <c r="F167" s="14">
        <f>Верхнеталовка!B167+Волошино!B167+Дегтево!B167+Колодези!B167+Криворожье!B167+Мальчевская!B167+Миллерово!B167+'О.-Рог'!B167+Первомайское!B167+Сулин!B167+Титовка!B167+Треневка!B167+Туриловка!B167</f>
        <v>415822.61</v>
      </c>
    </row>
    <row r="168" spans="1:6">
      <c r="A168" s="11" t="s">
        <v>81</v>
      </c>
      <c r="B168" s="25">
        <f>Верхнеталовка!B168+Волошино!B168+Дегтево!B168+Колодези!B168+Криворожье!B168+Мальчевская!B168+Миллерово!B168+'О.-Рог'!B168+Первомайское!B168+Сулин!B168+Титовка!B168+Треневка!B168+Туриловка!B168</f>
        <v>266244</v>
      </c>
      <c r="C168" s="26">
        <f>Верхнеталовка!C168+Волошино!C168+Дегтево!C168+Колодези!C168+Криворожье!C168+Мальчевская!C168+Миллерово!C168+'О.-Рог'!C168+Первомайское!C168+Сулин!C168+Титовка!C168+Треневка!C168+Туриловка!C168</f>
        <v>61200</v>
      </c>
      <c r="D168" s="26">
        <f>Верхнеталовка!D168+Волошино!D168+Дегтево!D168+Колодези!D168+Криворожье!D168+Мальчевская!D168+Миллерово!D168+'О.-Рог'!D168+Первомайское!D168+Сулин!D168+Титовка!D168+Треневка!D168+Туриловка!D168</f>
        <v>0</v>
      </c>
      <c r="E168" s="14">
        <f>Верхнеталовка!D168+Волошино!D168+Дегтево!D168+Колодези!D168+Криворожье!D168+Мальчевская!D168+Миллерово!D168+'О.-Рог'!D168+Первомайское!D168+Сулин!D168+Титовка!D168+Треневка!D168+Туриловка!D168</f>
        <v>0</v>
      </c>
      <c r="F168" s="14">
        <f>Верхнеталовка!B168+Волошино!B168+Дегтево!B168+Колодези!B168+Криворожье!B168+Мальчевская!B168+Миллерово!B168+'О.-Рог'!B168+Первомайское!B168+Сулин!B168+Титовка!B168+Треневка!B168+Туриловка!B168</f>
        <v>266244</v>
      </c>
    </row>
    <row r="169" spans="1:6" ht="31.5">
      <c r="A169" s="11" t="s">
        <v>82</v>
      </c>
      <c r="B169" s="23">
        <f>SUM(B170:B175)</f>
        <v>2435232.35</v>
      </c>
      <c r="C169" s="15">
        <f>SUM(C170:C175)</f>
        <v>2877700</v>
      </c>
      <c r="D169" s="15">
        <f>SUM(D170:D175)</f>
        <v>19527.13</v>
      </c>
      <c r="E169" s="14">
        <f>Верхнеталовка!D169+Волошино!D169+Дегтево!D169+Колодези!D169+Криворожье!D169+Мальчевская!D169+Миллерово!D169+'О.-Рог'!D169+Первомайское!D169+Сулин!D169+Титовка!D169+Треневка!D169+Туриловка!D169</f>
        <v>19527.13</v>
      </c>
      <c r="F169" s="14">
        <f>Верхнеталовка!B169+Волошино!B169+Дегтево!B169+Колодези!B169+Криворожье!B169+Мальчевская!B169+Миллерово!B169+'О.-Рог'!B169+Первомайское!B169+Сулин!B169+Титовка!B169+Треневка!B169+Туриловка!B169</f>
        <v>2435232.35</v>
      </c>
    </row>
    <row r="170" spans="1:6">
      <c r="A170" s="10" t="s">
        <v>1</v>
      </c>
      <c r="B170" s="25">
        <f>Верхнеталовка!B170+Волошино!B170+Дегтево!B170+Колодези!B170+Криворожье!B170+Мальчевская!B170+Миллерово!B170+'О.-Рог'!B170+Первомайское!B170+Сулин!B170+Титовка!B170+Треневка!B170+Туриловка!B170</f>
        <v>280684.22000000003</v>
      </c>
      <c r="C170" s="26">
        <f>Верхнеталовка!C170+Волошино!C170+Дегтево!C170+Колодези!C170+Криворожье!C170+Мальчевская!C170+Миллерово!C170+'О.-Рог'!C170+Первомайское!C170+Сулин!C170+Титовка!C170+Треневка!C170+Туриловка!C170</f>
        <v>236500</v>
      </c>
      <c r="D170" s="26">
        <f>Верхнеталовка!D170+Волошино!D170+Дегтево!D170+Колодези!D170+Криворожье!D170+Мальчевская!D170+Миллерово!D170+'О.-Рог'!D170+Первомайское!D170+Сулин!D170+Титовка!D170+Треневка!D170+Туриловка!D170</f>
        <v>14577.130000000001</v>
      </c>
      <c r="E170" s="14">
        <f>Верхнеталовка!D170+Волошино!D170+Дегтево!D170+Колодези!D170+Криворожье!D170+Мальчевская!D170+Миллерово!D170+'О.-Рог'!D170+Первомайское!D170+Сулин!D170+Титовка!D170+Треневка!D170+Туриловка!D170</f>
        <v>14577.130000000001</v>
      </c>
      <c r="F170" s="14">
        <f>Верхнеталовка!B170+Волошино!B170+Дегтево!B170+Колодези!B170+Криворожье!B170+Мальчевская!B170+Миллерово!B170+'О.-Рог'!B170+Первомайское!B170+Сулин!B170+Титовка!B170+Треневка!B170+Туриловка!B170</f>
        <v>280684.22000000003</v>
      </c>
    </row>
    <row r="171" spans="1:6">
      <c r="A171" s="10" t="s">
        <v>40</v>
      </c>
      <c r="B171" s="25">
        <f>Верхнеталовка!B171+Волошино!B171+Дегтево!B171+Колодези!B171+Криворожье!B171+Мальчевская!B171+Миллерово!B171+'О.-Рог'!B171+Первомайское!B171+Сулин!B171+Титовка!B171+Треневка!B171+Туриловка!B171</f>
        <v>0</v>
      </c>
      <c r="C171" s="26">
        <f>Верхнеталовка!C171+Волошино!C171+Дегтево!C171+Колодези!C171+Криворожье!C171+Мальчевская!C171+Миллерово!C171+'О.-Рог'!C171+Первомайское!C171+Сулин!C171+Титовка!C171+Треневка!C171+Туриловка!C171</f>
        <v>0</v>
      </c>
      <c r="D171" s="26">
        <f>Верхнеталовка!D171+Волошино!D171+Дегтево!D171+Колодези!D171+Криворожье!D171+Мальчевская!D171+Миллерово!D171+'О.-Рог'!D171+Первомайское!D171+Сулин!D171+Титовка!D171+Треневка!D171+Туриловка!D171</f>
        <v>0</v>
      </c>
      <c r="E171" s="14">
        <f>Верхнеталовка!D171+Волошино!D171+Дегтево!D171+Колодези!D171+Криворожье!D171+Мальчевская!D171+Миллерово!D171+'О.-Рог'!D171+Первомайское!D171+Сулин!D171+Титовка!D171+Треневка!D171+Туриловка!D171</f>
        <v>0</v>
      </c>
      <c r="F171" s="14">
        <f>Верхнеталовка!B171+Волошино!B171+Дегтево!B171+Колодези!B171+Криворожье!B171+Мальчевская!B171+Миллерово!B171+'О.-Рог'!B171+Первомайское!B171+Сулин!B171+Титовка!B171+Треневка!B171+Туриловка!B171</f>
        <v>0</v>
      </c>
    </row>
    <row r="172" spans="1:6">
      <c r="A172" s="10" t="s">
        <v>0</v>
      </c>
      <c r="B172" s="25">
        <f>Верхнеталовка!B172+Волошино!B172+Дегтево!B172+Колодези!B172+Криворожье!B172+Мальчевская!B172+Миллерово!B172+'О.-Рог'!B172+Первомайское!B172+Сулин!B172+Титовка!B172+Треневка!B172+Туриловка!B172</f>
        <v>532612.34</v>
      </c>
      <c r="C172" s="26">
        <f>Верхнеталовка!C172+Волошино!C172+Дегтево!C172+Колодези!C172+Криворожье!C172+Мальчевская!C172+Миллерово!C172+'О.-Рог'!C172+Первомайское!C172+Сулин!C172+Титовка!C172+Треневка!C172+Туриловка!C172</f>
        <v>359200</v>
      </c>
      <c r="D172" s="26">
        <f>Верхнеталовка!D172+Волошино!D172+Дегтево!D172+Колодези!D172+Криворожье!D172+Мальчевская!D172+Миллерово!D172+'О.-Рог'!D172+Первомайское!D172+Сулин!D172+Титовка!D172+Треневка!D172+Туриловка!D172</f>
        <v>600</v>
      </c>
      <c r="E172" s="14">
        <f>Верхнеталовка!D172+Волошино!D172+Дегтево!D172+Колодези!D172+Криворожье!D172+Мальчевская!D172+Миллерово!D172+'О.-Рог'!D172+Первомайское!D172+Сулин!D172+Титовка!D172+Треневка!D172+Туриловка!D172</f>
        <v>600</v>
      </c>
      <c r="F172" s="14">
        <f>Верхнеталовка!B172+Волошино!B172+Дегтево!B172+Колодези!B172+Криворожье!B172+Мальчевская!B172+Миллерово!B172+'О.-Рог'!B172+Первомайское!B172+Сулин!B172+Титовка!B172+Треневка!B172+Туриловка!B172</f>
        <v>532612.34</v>
      </c>
    </row>
    <row r="173" spans="1:6">
      <c r="A173" s="10" t="s">
        <v>2</v>
      </c>
      <c r="B173" s="25">
        <f>Верхнеталовка!B173+Волошино!B173+Дегтево!B173+Колодези!B173+Криворожье!B173+Мальчевская!B173+Миллерово!B173+'О.-Рог'!B173+Первомайское!B173+Сулин!B173+Титовка!B173+Треневка!B173+Туриловка!B173</f>
        <v>1128659.24</v>
      </c>
      <c r="C173" s="26">
        <f>Верхнеталовка!C173+Волошино!C173+Дегтево!C173+Колодези!C173+Криворожье!C173+Мальчевская!C173+Миллерово!C173+'О.-Рог'!C173+Первомайское!C173+Сулин!C173+Титовка!C173+Треневка!C173+Туриловка!C173</f>
        <v>566400</v>
      </c>
      <c r="D173" s="26">
        <f>Верхнеталовка!D173+Волошино!D173+Дегтево!D173+Колодези!D173+Криворожье!D173+Мальчевская!D173+Миллерово!D173+'О.-Рог'!D173+Первомайское!D173+Сулин!D173+Титовка!D173+Треневка!D173+Туриловка!D173</f>
        <v>4350</v>
      </c>
      <c r="E173" s="14">
        <f>Верхнеталовка!D173+Волошино!D173+Дегтево!D173+Колодези!D173+Криворожье!D173+Мальчевская!D173+Миллерово!D173+'О.-Рог'!D173+Первомайское!D173+Сулин!D173+Титовка!D173+Треневка!D173+Туриловка!D173</f>
        <v>4350</v>
      </c>
      <c r="F173" s="14">
        <f>Верхнеталовка!B173+Волошино!B173+Дегтево!B173+Колодези!B173+Криворожье!B173+Мальчевская!B173+Миллерово!B173+'О.-Рог'!B173+Первомайское!B173+Сулин!B173+Титовка!B173+Треневка!B173+Туриловка!B173</f>
        <v>1128659.24</v>
      </c>
    </row>
    <row r="174" spans="1:6" ht="31.5">
      <c r="A174" s="12" t="s">
        <v>83</v>
      </c>
      <c r="B174" s="25">
        <f>Верхнеталовка!B174+Волошино!B174+Дегтево!B174+Колодези!B174+Криворожье!B174+Мальчевская!B174+Миллерово!B174+'О.-Рог'!B174+Первомайское!B174+Сулин!B174+Титовка!B174+Треневка!B174+Туриловка!B174</f>
        <v>0</v>
      </c>
      <c r="C174" s="26">
        <f>Верхнеталовка!C174+Волошино!C174+Дегтево!C174+Колодези!C174+Криворожье!C174+Мальчевская!C174+Миллерово!C174+'О.-Рог'!C174+Первомайское!C174+Сулин!C174+Титовка!C174+Треневка!C174+Туриловка!C174</f>
        <v>16800</v>
      </c>
      <c r="D174" s="26">
        <f>Верхнеталовка!D174+Волошино!D174+Дегтево!D174+Колодези!D174+Криворожье!D174+Мальчевская!D174+Миллерово!D174+'О.-Рог'!D174+Первомайское!D174+Сулин!D174+Титовка!D174+Треневка!D174+Туриловка!D174</f>
        <v>0</v>
      </c>
      <c r="E174" s="14">
        <f>Верхнеталовка!D174+Волошино!D174+Дегтево!D174+Колодези!D174+Криворожье!D174+Мальчевская!D174+Миллерово!D174+'О.-Рог'!D174+Первомайское!D174+Сулин!D174+Титовка!D174+Треневка!D174+Туриловка!D174</f>
        <v>0</v>
      </c>
      <c r="F174" s="14">
        <f>Верхнеталовка!B174+Волошино!B174+Дегтево!B174+Колодези!B174+Криворожье!B174+Мальчевская!B174+Миллерово!B174+'О.-Рог'!B174+Первомайское!B174+Сулин!B174+Титовка!B174+Треневка!B174+Туриловка!B174</f>
        <v>0</v>
      </c>
    </row>
    <row r="175" spans="1:6">
      <c r="A175" s="12" t="s">
        <v>84</v>
      </c>
      <c r="B175" s="25">
        <f>Верхнеталовка!B175+Волошино!B175+Дегтево!B175+Колодези!B175+Криворожье!B175+Мальчевская!B175+Миллерово!B175+'О.-Рог'!B175+Первомайское!B175+Сулин!B175+Титовка!B175+Треневка!B175+Туриловка!B175</f>
        <v>493276.55</v>
      </c>
      <c r="C175" s="26">
        <f>Верхнеталовка!C175+Волошино!C175+Дегтево!C175+Колодези!C175+Криворожье!C175+Мальчевская!C175+Миллерово!C175+'О.-Рог'!C175+Первомайское!C175+Сулин!C175+Титовка!C175+Треневка!C175+Туриловка!C175</f>
        <v>1698800</v>
      </c>
      <c r="D175" s="26">
        <f>Верхнеталовка!D175+Волошино!D175+Дегтево!D175+Колодези!D175+Криворожье!D175+Мальчевская!D175+Миллерово!D175+'О.-Рог'!D175+Первомайское!D175+Сулин!D175+Титовка!D175+Треневка!D175+Туриловка!D175</f>
        <v>0</v>
      </c>
      <c r="E175" s="14">
        <f>Верхнеталовка!D175+Волошино!D175+Дегтево!D175+Колодези!D175+Криворожье!D175+Мальчевская!D175+Миллерово!D175+'О.-Рог'!D175+Первомайское!D175+Сулин!D175+Титовка!D175+Треневка!D175+Туриловка!D175</f>
        <v>0</v>
      </c>
      <c r="F175" s="14">
        <f>Верхнеталовка!B175+Волошино!B175+Дегтево!B175+Колодези!B175+Криворожье!B175+Мальчевская!B175+Миллерово!B175+'О.-Рог'!B175+Первомайское!B175+Сулин!B175+Титовка!B175+Треневка!B175+Туриловка!B175</f>
        <v>493276.55</v>
      </c>
    </row>
    <row r="176" spans="1:6" ht="31.5">
      <c r="A176" s="20" t="s">
        <v>87</v>
      </c>
      <c r="B176" s="23">
        <f>B177+B178</f>
        <v>104650</v>
      </c>
      <c r="C176" s="15">
        <f>C177+C178</f>
        <v>694000</v>
      </c>
      <c r="D176" s="15">
        <f>D177+D178</f>
        <v>9536.2000000000007</v>
      </c>
      <c r="E176" s="14">
        <f>Верхнеталовка!D176+Волошино!D176+Дегтево!D176+Колодези!D176+Криворожье!D176+Мальчевская!D176+Миллерово!D176+'О.-Рог'!D176+Первомайское!D176+Сулин!D176+Титовка!D176+Треневка!D176+Туриловка!D176</f>
        <v>9536.2000000000007</v>
      </c>
      <c r="F176" s="14">
        <f>Верхнеталовка!B176+Волошино!B176+Дегтево!B176+Колодези!B176+Криворожье!B176+Мальчевская!B176+Миллерово!B176+'О.-Рог'!B176+Первомайское!B176+Сулин!B176+Титовка!B176+Треневка!B176+Туриловка!B176</f>
        <v>104650</v>
      </c>
    </row>
    <row r="177" spans="1:6">
      <c r="A177" s="12" t="s">
        <v>6</v>
      </c>
      <c r="B177" s="25">
        <f>Верхнеталовка!B177+Волошино!B177+Дегтево!B177+Колодези!B177+Криворожье!B177+Мальчевская!B177+Миллерово!B177+'О.-Рог'!B177+Первомайское!B177+Сулин!B177+Титовка!B177+Треневка!B177+Туриловка!B177</f>
        <v>4250</v>
      </c>
      <c r="C177" s="26">
        <f>Верхнеталовка!C177+Волошино!C177+Дегтево!C177+Колодези!C177+Криворожье!C177+Мальчевская!C177+Миллерово!C177+'О.-Рог'!C177+Первомайское!C177+Сулин!C177+Титовка!C177+Треневка!C177+Туриловка!C177</f>
        <v>0</v>
      </c>
      <c r="D177" s="26">
        <f>Верхнеталовка!D177+Волошино!D177+Дегтево!D177+Колодези!D177+Криворожье!D177+Мальчевская!D177+Миллерово!D177+'О.-Рог'!D177+Первомайское!D177+Сулин!D177+Титовка!D177+Треневка!D177+Туриловка!D177</f>
        <v>0</v>
      </c>
      <c r="E177" s="14">
        <f>Верхнеталовка!D177+Волошино!D177+Дегтево!D177+Колодези!D177+Криворожье!D177+Мальчевская!D177+Миллерово!D177+'О.-Рог'!D177+Первомайское!D177+Сулин!D177+Титовка!D177+Треневка!D177+Туриловка!D177</f>
        <v>0</v>
      </c>
      <c r="F177" s="14">
        <f>Верхнеталовка!B177+Волошино!B177+Дегтево!B177+Колодези!B177+Криворожье!B177+Мальчевская!B177+Миллерово!B177+'О.-Рог'!B177+Первомайское!B177+Сулин!B177+Титовка!B177+Треневка!B177+Туриловка!B177</f>
        <v>4250</v>
      </c>
    </row>
    <row r="178" spans="1:6">
      <c r="A178" s="12" t="s">
        <v>5</v>
      </c>
      <c r="B178" s="25">
        <f>Верхнеталовка!B178+Волошино!B178+Дегтево!B178+Колодези!B178+Криворожье!B178+Мальчевская!B178+Миллерово!B178+'О.-Рог'!B178+Первомайское!B178+Сулин!B178+Титовка!B178+Треневка!B178+Туриловка!B178</f>
        <v>100400</v>
      </c>
      <c r="C178" s="26">
        <f>Верхнеталовка!C178+Волошино!C178+Дегтево!C178+Колодези!C178+Криворожье!C178+Мальчевская!C178+Миллерово!C178+'О.-Рог'!C178+Первомайское!C178+Сулин!C178+Титовка!C178+Треневка!C178+Туриловка!C178</f>
        <v>694000</v>
      </c>
      <c r="D178" s="26">
        <f>Верхнеталовка!D178+Волошино!D178+Дегтево!D178+Колодези!D178+Криворожье!D178+Мальчевская!D178+Миллерово!D178+'О.-Рог'!D178+Первомайское!D178+Сулин!D178+Титовка!D178+Треневка!D178+Туриловка!D178</f>
        <v>9536.2000000000007</v>
      </c>
      <c r="E178" s="14">
        <f>Верхнеталовка!D178+Волошино!D178+Дегтево!D178+Колодези!D178+Криворожье!D178+Мальчевская!D178+Миллерово!D178+'О.-Рог'!D178+Первомайское!D178+Сулин!D178+Титовка!D178+Треневка!D178+Туриловка!D178</f>
        <v>9536.2000000000007</v>
      </c>
      <c r="F178" s="14">
        <f>Верхнеталовка!B178+Волошино!B178+Дегтево!B178+Колодези!B178+Криворожье!B178+Мальчевская!B178+Миллерово!B178+'О.-Рог'!B178+Первомайское!B178+Сулин!B178+Титовка!B178+Треневка!B178+Туриловка!B178</f>
        <v>100400</v>
      </c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>
        <f>Верхнеталовка!D179+Волошино!D179+Дегтево!D179+Колодези!D179+Криворожье!D179+Мальчевская!D179+Миллерово!D179+'О.-Рог'!D179+Первомайское!D179+Сулин!D179+Титовка!D179+Треневка!D179+Туриловка!D179</f>
        <v>0</v>
      </c>
      <c r="F179" s="14">
        <f>Верхнеталовка!B179+Волошино!B179+Дегтево!B179+Колодези!B179+Криворожье!B179+Мальчевская!B179+Миллерово!B179+'О.-Рог'!B179+Первомайское!B179+Сулин!B179+Титовка!B179+Треневка!B179+Туриловка!B179</f>
        <v>0</v>
      </c>
    </row>
    <row r="180" spans="1:6">
      <c r="A180" s="12" t="s">
        <v>19</v>
      </c>
      <c r="B180" s="25">
        <f>Верхнеталовка!B180+Волошино!B180+Дегтево!B180+Колодези!B180+Криворожье!B180+Мальчевская!B180+Миллерово!B180+'О.-Рог'!B180+Первомайское!B180+Сулин!B180+Титовка!B180+Треневка!B180+Туриловка!B180</f>
        <v>0</v>
      </c>
      <c r="C180" s="26">
        <f>Верхнеталовка!C180+Волошино!C180+Дегтево!C180+Колодези!C180+Криворожье!C180+Мальчевская!C180+Миллерово!C180+'О.-Рог'!C180+Первомайское!C180+Сулин!C180+Титовка!C180+Треневка!C180+Туриловка!C180</f>
        <v>0</v>
      </c>
      <c r="D180" s="26">
        <f>Верхнеталовка!D180+Волошино!D180+Дегтево!D180+Колодези!D180+Криворожье!D180+Мальчевская!D180+Миллерово!D180+'О.-Рог'!D180+Первомайское!D180+Сулин!D180+Титовка!D180+Треневка!D180+Туриловка!D180</f>
        <v>0</v>
      </c>
      <c r="E180" s="14">
        <f>Верхнеталовка!D180+Волошино!D180+Дегтево!D180+Колодези!D180+Криворожье!D180+Мальчевская!D180+Миллерово!D180+'О.-Рог'!D180+Первомайское!D180+Сулин!D180+Титовка!D180+Треневка!D180+Туриловка!D180</f>
        <v>0</v>
      </c>
      <c r="F180" s="14">
        <f>Верхнеталовка!B180+Волошино!B180+Дегтево!B180+Колодези!B180+Криворожье!B180+Мальчевская!B180+Миллерово!B180+'О.-Рог'!B180+Первомайское!B180+Сулин!B180+Титовка!B180+Треневка!B180+Туриловка!B180</f>
        <v>0</v>
      </c>
    </row>
    <row r="181" spans="1:6" ht="47.25">
      <c r="A181" s="11" t="s">
        <v>78</v>
      </c>
      <c r="B181" s="23">
        <f>B182</f>
        <v>849429.83</v>
      </c>
      <c r="C181" s="15">
        <f>C182</f>
        <v>594900</v>
      </c>
      <c r="D181" s="15">
        <f>D182</f>
        <v>48103.94</v>
      </c>
      <c r="E181" s="14">
        <f>Верхнеталовка!D181+Волошино!D181+Дегтево!D181+Колодези!D181+Криворожье!D181+Мальчевская!D181+Миллерово!D181+'О.-Рог'!D181+Первомайское!D181+Сулин!D181+Титовка!D181+Треневка!D181+Туриловка!D181</f>
        <v>48103.94</v>
      </c>
      <c r="F181" s="14">
        <f>Верхнеталовка!B181+Волошино!B181+Дегтево!B181+Колодези!B181+Криворожье!B181+Мальчевская!B181+Миллерово!B181+'О.-Рог'!B181+Первомайское!B181+Сулин!B181+Титовка!B181+Треневка!B181+Туриловка!B181</f>
        <v>849429.83</v>
      </c>
    </row>
    <row r="182" spans="1:6">
      <c r="A182" s="12" t="s">
        <v>19</v>
      </c>
      <c r="B182" s="25">
        <f>Верхнеталовка!B182+Волошино!B182+Дегтево!B182+Колодези!B182+Криворожье!B182+Мальчевская!B182+Миллерово!B182+'О.-Рог'!B182+Первомайское!B182+Сулин!B182+Титовка!B182+Треневка!B182+Туриловка!B182</f>
        <v>849429.83</v>
      </c>
      <c r="C182" s="26">
        <f>Верхнеталовка!C182+Волошино!C182+Дегтево!C182+Колодези!C182+Криворожье!C182+Мальчевская!C182+Миллерово!C182+'О.-Рог'!C182+Первомайское!C182+Сулин!C182+Титовка!C182+Треневка!C182+Туриловка!C182</f>
        <v>594900</v>
      </c>
      <c r="D182" s="26">
        <f>Верхнеталовка!D182+Волошино!D182+Дегтево!D182+Колодези!D182+Криворожье!D182+Мальчевская!D182+Миллерово!D182+'О.-Рог'!D182+Первомайское!D182+Сулин!D182+Титовка!D182+Треневка!D182+Туриловка!D182</f>
        <v>48103.94</v>
      </c>
      <c r="E182" s="14">
        <f>Верхнеталовка!D182+Волошино!D182+Дегтево!D182+Колодези!D182+Криворожье!D182+Мальчевская!D182+Миллерово!D182+'О.-Рог'!D182+Первомайское!D182+Сулин!D182+Титовка!D182+Треневка!D182+Туриловка!D182</f>
        <v>48103.94</v>
      </c>
      <c r="F182" s="14">
        <f>Верхнеталовка!B182+Волошино!B182+Дегтево!B182+Колодези!B182+Криворожье!B182+Мальчевская!B182+Миллерово!B182+'О.-Рог'!B182+Первомайское!B182+Сулин!B182+Титовка!B182+Треневка!B182+Туриловка!B182</f>
        <v>849429.83</v>
      </c>
    </row>
    <row r="183" spans="1:6" ht="31.5" customHeight="1">
      <c r="A183" s="16" t="s">
        <v>74</v>
      </c>
      <c r="B183" s="25">
        <f>Верхнеталовка!B183+Волошино!B183+Дегтево!B183+Колодези!B183+Криворожье!B183+Мальчевская!B183+Миллерово!B183+'О.-Рог'!B183+Первомайское!B183+Сулин!B183+Титовка!B183+Треневка!B183+Туриловка!B183</f>
        <v>10179.81</v>
      </c>
      <c r="C183" s="26">
        <f>Верхнеталовка!C183+Волошино!C183+Дегтево!C183+Колодези!C183+Криворожье!C183+Мальчевская!C183+Миллерово!C183+'О.-Рог'!C183+Первомайское!C183+Сулин!C183+Титовка!C183+Треневка!C183+Туриловка!C183</f>
        <v>0</v>
      </c>
      <c r="D183" s="26">
        <f>Верхнеталовка!D183+Волошино!D183+Дегтево!D183+Колодези!D183+Криворожье!D183+Мальчевская!D183+Миллерово!D183+'О.-Рог'!D183+Первомайское!D183+Сулин!D183+Титовка!D183+Треневка!D183+Туриловка!D183</f>
        <v>0</v>
      </c>
      <c r="E183" s="14">
        <f>Верхнеталовка!D183+Волошино!D183+Дегтево!D183+Колодези!D183+Криворожье!D183+Мальчевская!D183+Миллерово!D183+'О.-Рог'!D183+Первомайское!D183+Сулин!D183+Титовка!D183+Треневка!D183+Туриловка!D183</f>
        <v>0</v>
      </c>
      <c r="F183" s="14">
        <f>Верхнеталовка!B183+Волошино!B183+Дегтево!B183+Колодези!B183+Криворожье!B183+Мальчевская!B183+Миллерово!B183+'О.-Рог'!B183+Первомайское!B183+Сулин!B183+Титовка!B183+Треневка!B183+Туриловка!B183</f>
        <v>10179.81</v>
      </c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33.75" customHeight="1">
      <c r="A196" s="55"/>
      <c r="B196" s="55"/>
      <c r="C196" s="55"/>
      <c r="D196" s="55"/>
    </row>
    <row r="197" spans="1:4" ht="59.25" customHeight="1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199" spans="1:4" ht="59.25" customHeight="1"/>
    <row r="200" spans="1:4">
      <c r="A200" s="57"/>
      <c r="B200" s="57"/>
      <c r="C200" s="57"/>
      <c r="D200" s="57"/>
    </row>
  </sheetData>
  <mergeCells count="12">
    <mergeCell ref="D7:D8"/>
    <mergeCell ref="A198:D198"/>
    <mergeCell ref="A200:D200"/>
    <mergeCell ref="A197:D197"/>
    <mergeCell ref="A2:D2"/>
    <mergeCell ref="A3:D3"/>
    <mergeCell ref="A4:D4"/>
    <mergeCell ref="A196:D196"/>
    <mergeCell ref="A5:D5"/>
    <mergeCell ref="A7:A8"/>
    <mergeCell ref="B7:B8"/>
    <mergeCell ref="C7:C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fitToHeight="2" orientation="portrait" r:id="rId1"/>
  <headerFooter alignWithMargins="0">
    <oddFooter>&amp;R&amp;P</oddFooter>
  </headerFooter>
  <rowBreaks count="1" manualBreakCount="1">
    <brk id="192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49" workbookViewId="0">
      <selection activeCell="B157" sqref="B15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1119784.08</v>
      </c>
      <c r="C10" s="15">
        <f>C11+C15+C17+C33+C65+C68+C70+C80+C81+C82+C89+C92+C94+C96+C97</f>
        <v>858700</v>
      </c>
      <c r="D10" s="15">
        <f>D11+D15+D17+D33+D65+D68+D70+D80+D81+D82+D89+D92+D94+D96+D97</f>
        <v>5380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16043</v>
      </c>
      <c r="C17" s="15">
        <f>SUM(C18:C32)</f>
        <v>27500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12000</v>
      </c>
      <c r="C18" s="26">
        <v>12000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2750</v>
      </c>
      <c r="C25" s="26">
        <v>14100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1293</v>
      </c>
      <c r="C28" s="26">
        <v>1400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0</v>
      </c>
      <c r="C32" s="26">
        <v>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255018.29</v>
      </c>
      <c r="C33" s="15">
        <f>SUM(C34:C64)</f>
        <v>93900</v>
      </c>
      <c r="D33" s="15">
        <f>SUM(D34:D64)</f>
        <v>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800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1353.84</v>
      </c>
      <c r="C39" s="26">
        <v>0</v>
      </c>
      <c r="D39" s="26">
        <v>0</v>
      </c>
      <c r="E39" s="14"/>
      <c r="F39" s="14"/>
    </row>
    <row r="40" spans="1:6">
      <c r="A40" s="12" t="s">
        <v>22</v>
      </c>
      <c r="B40" s="25">
        <v>38770</v>
      </c>
      <c r="C40" s="26">
        <v>34000</v>
      </c>
      <c r="D40" s="26">
        <v>0</v>
      </c>
      <c r="E40" s="14"/>
      <c r="F40" s="14"/>
    </row>
    <row r="41" spans="1:6">
      <c r="A41" s="12" t="s">
        <v>42</v>
      </c>
      <c r="B41" s="25">
        <v>21663</v>
      </c>
      <c r="C41" s="26">
        <v>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0</v>
      </c>
      <c r="C47" s="26">
        <v>15000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44100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15500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175731.45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2000</v>
      </c>
      <c r="C64" s="26">
        <v>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11366.69</v>
      </c>
      <c r="C65" s="15">
        <f>C66+C67</f>
        <v>7800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11366.69</v>
      </c>
      <c r="C66" s="26">
        <v>7800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13026.3</v>
      </c>
      <c r="C70" s="15">
        <f>C71+C72+C73+C74+C77</f>
        <v>20000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3026.3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f>B78</f>
        <v>10000</v>
      </c>
      <c r="C77" s="15">
        <f>C78</f>
        <v>20000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20000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61903</v>
      </c>
      <c r="C80" s="15">
        <v>267800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158820</v>
      </c>
      <c r="C82" s="15">
        <f>SUM(C83:C88)</f>
        <v>123900</v>
      </c>
      <c r="D82" s="15">
        <f>SUM(D83:D88)</f>
        <v>380</v>
      </c>
      <c r="E82" s="14"/>
      <c r="F82" s="14"/>
    </row>
    <row r="83" spans="1:6">
      <c r="A83" s="10" t="s">
        <v>1</v>
      </c>
      <c r="B83" s="25">
        <v>13385</v>
      </c>
      <c r="C83" s="26">
        <v>31800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0</v>
      </c>
      <c r="C85" s="26">
        <v>3500</v>
      </c>
      <c r="D85" s="26">
        <v>0</v>
      </c>
      <c r="E85" s="14"/>
      <c r="F85" s="14"/>
    </row>
    <row r="86" spans="1:6">
      <c r="A86" s="10" t="s">
        <v>2</v>
      </c>
      <c r="B86" s="25">
        <v>145435</v>
      </c>
      <c r="C86" s="26">
        <v>87100</v>
      </c>
      <c r="D86" s="26">
        <v>380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0</v>
      </c>
      <c r="C88" s="26">
        <v>1500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75913.100000000006</v>
      </c>
      <c r="C94" s="15">
        <f>C95</f>
        <v>85400</v>
      </c>
      <c r="D94" s="15">
        <f>D95</f>
        <v>5000</v>
      </c>
      <c r="E94" s="14"/>
      <c r="F94" s="14"/>
    </row>
    <row r="95" spans="1:6">
      <c r="A95" s="12" t="s">
        <v>19</v>
      </c>
      <c r="B95" s="25">
        <v>75913.100000000006</v>
      </c>
      <c r="C95" s="26">
        <v>85400</v>
      </c>
      <c r="D95" s="26">
        <v>5000</v>
      </c>
      <c r="E95" s="14"/>
      <c r="F95" s="14"/>
    </row>
    <row r="96" spans="1:6">
      <c r="A96" s="11" t="s">
        <v>64</v>
      </c>
      <c r="B96" s="23">
        <v>0</v>
      </c>
      <c r="C96" s="15"/>
      <c r="D96" s="15"/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527693.69999999995</v>
      </c>
      <c r="C97" s="15">
        <f>C98+C102+C104+C120+C152+C155+C157+C167+C168+C169+C176+C179+C181+C183</f>
        <v>232400</v>
      </c>
      <c r="D97" s="15">
        <f>D98+D102+D104+D120+D152+D155+D157+D167+D168+D169+D176+D179+D181+D183</f>
        <v>0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43600</v>
      </c>
      <c r="C104" s="15">
        <f>SUM(C105:C119)</f>
        <v>127600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42000</v>
      </c>
      <c r="C105" s="26">
        <v>126000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1600</v>
      </c>
      <c r="C112" s="26">
        <v>1600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0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96514.12</v>
      </c>
      <c r="C120" s="15">
        <f>SUM(C121:C151)</f>
        <v>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926.76</v>
      </c>
      <c r="C126" s="26">
        <v>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0</v>
      </c>
      <c r="C134" s="26">
        <v>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80487.360000000001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15100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4075.63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4075.63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122.75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122.75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351021.19999999995</v>
      </c>
      <c r="C169" s="15">
        <f>SUM(C170:C175)</f>
        <v>79400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14523.8</v>
      </c>
      <c r="C170" s="26">
        <v>15500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163502.39999999999</v>
      </c>
      <c r="C172" s="26">
        <v>63900</v>
      </c>
      <c r="D172" s="26">
        <v>0</v>
      </c>
      <c r="E172" s="14"/>
      <c r="F172" s="14"/>
    </row>
    <row r="173" spans="1:6">
      <c r="A173" s="10" t="s">
        <v>2</v>
      </c>
      <c r="B173" s="25">
        <v>172995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32360</v>
      </c>
      <c r="C181" s="15">
        <f>C182</f>
        <v>25400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32360</v>
      </c>
      <c r="C182" s="26">
        <v>25400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54" workbookViewId="0">
      <selection activeCell="B94" sqref="B94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38">
        <f>B11+B15+B17+B33+B65+B68+B70+B80+B81+B82+B89+B92+B94+B96+B97</f>
        <v>2263928.33</v>
      </c>
      <c r="C10" s="15">
        <f>C11+C15+C17+C33+C65+C68+C70+C80+C81+C82+C89+C92+C94+C96+C97</f>
        <v>1976000</v>
      </c>
      <c r="D10" s="15">
        <f>D11+D15+D17+D33+D65+D68+D70+D80+D81+D82+D89+D92+D94+D96+D97</f>
        <v>117418.93</v>
      </c>
      <c r="E10" s="14"/>
      <c r="F10" s="14"/>
    </row>
    <row r="11" spans="1:6" s="7" customFormat="1">
      <c r="A11" s="9" t="s">
        <v>7</v>
      </c>
      <c r="B11" s="38">
        <f>B14+B13+B12</f>
        <v>0</v>
      </c>
      <c r="C11" s="15">
        <f>C14+C13+C12</f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39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39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39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38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39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38">
        <f>SUM(B18:B32)</f>
        <v>205248.72000000003</v>
      </c>
      <c r="C17" s="15">
        <f>SUM(C18:C32)</f>
        <v>107900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39">
        <v>0</v>
      </c>
      <c r="C18" s="26">
        <v>3700</v>
      </c>
      <c r="D18" s="26">
        <v>0</v>
      </c>
      <c r="E18" s="14"/>
      <c r="F18" s="14"/>
    </row>
    <row r="19" spans="1:6" s="7" customFormat="1">
      <c r="A19" s="10" t="s">
        <v>57</v>
      </c>
      <c r="B19" s="39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39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39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39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39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39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39">
        <v>36671</v>
      </c>
      <c r="C25" s="26">
        <v>20800</v>
      </c>
      <c r="D25" s="26">
        <v>0</v>
      </c>
      <c r="E25" s="14"/>
      <c r="F25" s="14"/>
    </row>
    <row r="26" spans="1:6">
      <c r="A26" s="12" t="s">
        <v>45</v>
      </c>
      <c r="B26" s="39">
        <v>14750</v>
      </c>
      <c r="C26" s="26">
        <v>9700</v>
      </c>
      <c r="D26" s="26">
        <v>0</v>
      </c>
      <c r="E26" s="14"/>
      <c r="F26" s="14"/>
    </row>
    <row r="27" spans="1:6">
      <c r="A27" s="12" t="s">
        <v>15</v>
      </c>
      <c r="B27" s="39">
        <v>2920.01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39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39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39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39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39">
        <f>94007.71+56900</f>
        <v>150907.71000000002</v>
      </c>
      <c r="C32" s="26">
        <v>73700</v>
      </c>
      <c r="D32" s="26">
        <v>0</v>
      </c>
      <c r="E32" s="14"/>
      <c r="F32" s="14"/>
    </row>
    <row r="33" spans="1:6" s="7" customFormat="1" ht="31.5">
      <c r="A33" s="9" t="s">
        <v>17</v>
      </c>
      <c r="B33" s="38">
        <f>SUM(B34:B64)</f>
        <v>431426.75</v>
      </c>
      <c r="C33" s="15">
        <f>SUM(C34:C64)</f>
        <v>161600</v>
      </c>
      <c r="D33" s="15">
        <f>SUM(D34:D64)</f>
        <v>0</v>
      </c>
      <c r="E33" s="14"/>
      <c r="F33" s="14"/>
    </row>
    <row r="34" spans="1:6" s="7" customFormat="1" ht="17.25" customHeight="1">
      <c r="A34" s="12" t="s">
        <v>8</v>
      </c>
      <c r="B34" s="39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39">
        <v>880</v>
      </c>
      <c r="C35" s="26">
        <v>4700</v>
      </c>
      <c r="D35" s="26">
        <v>0</v>
      </c>
      <c r="E35" s="14"/>
      <c r="F35" s="14"/>
    </row>
    <row r="36" spans="1:6">
      <c r="A36" s="12" t="s">
        <v>18</v>
      </c>
      <c r="B36" s="39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39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39">
        <f>14400+23842.9</f>
        <v>38242.9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39">
        <v>1135.44</v>
      </c>
      <c r="C39" s="26">
        <v>2900</v>
      </c>
      <c r="D39" s="26">
        <v>0</v>
      </c>
      <c r="E39" s="14"/>
      <c r="F39" s="14"/>
    </row>
    <row r="40" spans="1:6">
      <c r="A40" s="12" t="s">
        <v>22</v>
      </c>
      <c r="B40" s="39">
        <v>77600</v>
      </c>
      <c r="C40" s="26">
        <v>99500</v>
      </c>
      <c r="D40" s="26">
        <v>0</v>
      </c>
      <c r="E40" s="14"/>
      <c r="F40" s="14"/>
    </row>
    <row r="41" spans="1:6">
      <c r="A41" s="12" t="s">
        <v>42</v>
      </c>
      <c r="B41" s="39">
        <v>10400</v>
      </c>
      <c r="C41" s="26">
        <f>9100+10400</f>
        <v>19500</v>
      </c>
      <c r="D41" s="26">
        <v>0</v>
      </c>
      <c r="E41" s="14"/>
      <c r="F41" s="14"/>
    </row>
    <row r="42" spans="1:6" ht="31.5">
      <c r="A42" s="12" t="s">
        <v>23</v>
      </c>
      <c r="B42" s="39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39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39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39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39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39">
        <v>23000</v>
      </c>
      <c r="C47" s="26">
        <v>23000</v>
      </c>
      <c r="D47" s="26">
        <v>0</v>
      </c>
      <c r="E47" s="14"/>
      <c r="F47" s="14"/>
    </row>
    <row r="48" spans="1:6">
      <c r="A48" s="12" t="s">
        <v>28</v>
      </c>
      <c r="B48" s="39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39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39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39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39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39">
        <v>34320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39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39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39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39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39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39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39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39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39">
        <v>113472.5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39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39">
        <v>132375.91</v>
      </c>
      <c r="C64" s="26">
        <v>12000</v>
      </c>
      <c r="D64" s="26">
        <v>0</v>
      </c>
      <c r="E64" s="14"/>
      <c r="F64" s="14"/>
    </row>
    <row r="65" spans="1:6">
      <c r="A65" s="17" t="s">
        <v>79</v>
      </c>
      <c r="B65" s="38">
        <f>B66+B67</f>
        <v>8114.21</v>
      </c>
      <c r="C65" s="15">
        <f>C66+C67</f>
        <v>4500</v>
      </c>
      <c r="D65" s="15">
        <f>D66+D67</f>
        <v>0</v>
      </c>
      <c r="E65" s="14"/>
      <c r="F65" s="14"/>
    </row>
    <row r="66" spans="1:6">
      <c r="A66" s="12" t="s">
        <v>20</v>
      </c>
      <c r="B66" s="39">
        <v>8114.21</v>
      </c>
      <c r="C66" s="26">
        <v>4500</v>
      </c>
      <c r="D66" s="26">
        <v>0</v>
      </c>
      <c r="E66" s="14"/>
      <c r="F66" s="14"/>
    </row>
    <row r="67" spans="1:6">
      <c r="A67" s="12" t="s">
        <v>54</v>
      </c>
      <c r="B67" s="39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38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39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38">
        <f>B72+B71+B73+B74+B77</f>
        <v>22380</v>
      </c>
      <c r="C70" s="15">
        <f>C71+C72+C73+C74+C77</f>
        <v>59900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38">
        <v>0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38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38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38">
        <f>B75+B76</f>
        <v>0</v>
      </c>
      <c r="C74" s="38">
        <f>C75+C76</f>
        <v>24900</v>
      </c>
      <c r="D74" s="38">
        <f>D75+D76</f>
        <v>0</v>
      </c>
      <c r="E74" s="14"/>
      <c r="F74" s="14"/>
    </row>
    <row r="75" spans="1:6" s="7" customFormat="1">
      <c r="A75" s="10" t="s">
        <v>90</v>
      </c>
      <c r="B75" s="39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39">
        <v>0</v>
      </c>
      <c r="C76" s="26">
        <v>24900</v>
      </c>
      <c r="D76" s="26">
        <v>0</v>
      </c>
      <c r="E76" s="14"/>
      <c r="F76" s="14"/>
    </row>
    <row r="77" spans="1:6">
      <c r="A77" s="20" t="s">
        <v>93</v>
      </c>
      <c r="B77" s="38">
        <f>B78+B79</f>
        <v>22380</v>
      </c>
      <c r="C77" s="38">
        <f>C78+C79</f>
        <v>35000</v>
      </c>
      <c r="D77" s="38">
        <f>D78+D79</f>
        <v>0</v>
      </c>
      <c r="E77" s="14"/>
      <c r="F77" s="14"/>
    </row>
    <row r="78" spans="1:6">
      <c r="A78" s="12" t="s">
        <v>92</v>
      </c>
      <c r="B78" s="39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39">
        <f>12380</f>
        <v>12380</v>
      </c>
      <c r="C79" s="26">
        <v>25000</v>
      </c>
      <c r="D79" s="26">
        <v>0</v>
      </c>
      <c r="E79" s="14"/>
      <c r="F79" s="14"/>
    </row>
    <row r="80" spans="1:6">
      <c r="A80" s="11" t="s">
        <v>80</v>
      </c>
      <c r="B80" s="38">
        <v>0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38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38">
        <f>SUM(B83:B88)</f>
        <v>222535</v>
      </c>
      <c r="C82" s="15">
        <f>SUM(C83:C88)</f>
        <v>124400</v>
      </c>
      <c r="D82" s="15">
        <f>SUM(D83:D88)</f>
        <v>0</v>
      </c>
      <c r="E82" s="14"/>
      <c r="F82" s="14"/>
    </row>
    <row r="83" spans="1:6">
      <c r="A83" s="10" t="s">
        <v>1</v>
      </c>
      <c r="B83" s="39">
        <v>40675</v>
      </c>
      <c r="C83" s="26">
        <v>41000</v>
      </c>
      <c r="D83" s="26">
        <v>0</v>
      </c>
      <c r="E83" s="14"/>
      <c r="F83" s="14"/>
    </row>
    <row r="84" spans="1:6">
      <c r="A84" s="10" t="s">
        <v>40</v>
      </c>
      <c r="B84" s="39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39">
        <v>8729</v>
      </c>
      <c r="C85" s="26">
        <v>9500</v>
      </c>
      <c r="D85" s="26">
        <v>0</v>
      </c>
      <c r="E85" s="14"/>
      <c r="F85" s="14"/>
    </row>
    <row r="86" spans="1:6">
      <c r="A86" s="10" t="s">
        <v>2</v>
      </c>
      <c r="B86" s="39">
        <v>6600</v>
      </c>
      <c r="C86" s="26">
        <f>36400+7500</f>
        <v>43900</v>
      </c>
      <c r="D86" s="26">
        <v>0</v>
      </c>
      <c r="E86" s="14"/>
      <c r="F86" s="14"/>
    </row>
    <row r="87" spans="1:6" ht="31.5">
      <c r="A87" s="12" t="s">
        <v>83</v>
      </c>
      <c r="B87" s="39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39">
        <v>166531</v>
      </c>
      <c r="C88" s="26">
        <v>30000</v>
      </c>
      <c r="D88" s="26">
        <v>0</v>
      </c>
      <c r="E88" s="14"/>
      <c r="F88" s="14"/>
    </row>
    <row r="89" spans="1:6" ht="31.5">
      <c r="A89" s="20" t="s">
        <v>87</v>
      </c>
      <c r="B89" s="38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39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39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38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39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38">
        <f>B95</f>
        <v>0</v>
      </c>
      <c r="C94" s="15">
        <f>C95</f>
        <v>144500</v>
      </c>
      <c r="D94" s="15">
        <f>D95</f>
        <v>6930</v>
      </c>
      <c r="E94" s="14"/>
      <c r="F94" s="14"/>
    </row>
    <row r="95" spans="1:6">
      <c r="A95" s="12" t="s">
        <v>19</v>
      </c>
      <c r="B95" s="39">
        <v>0</v>
      </c>
      <c r="C95" s="26">
        <v>144500</v>
      </c>
      <c r="D95" s="26">
        <v>6930</v>
      </c>
      <c r="E95" s="14"/>
      <c r="F95" s="14"/>
    </row>
    <row r="96" spans="1:6">
      <c r="A96" s="11" t="s">
        <v>64</v>
      </c>
      <c r="B96" s="38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38">
        <f>B98+B102+B104+B120+B152+B155+B157+B167+B168+B169+B176+B179+B181+B183</f>
        <v>1374223.65</v>
      </c>
      <c r="C97" s="15">
        <f>C98+C102+C104+C120+C152+C155+C157+C167+C168+C169+C176+C179+C181+C183</f>
        <v>1373200</v>
      </c>
      <c r="D97" s="15">
        <f>D98+D102+D104+D120+D152+D155+D157+D167+D168+D169+D176+D179+D181+D183</f>
        <v>110488.93</v>
      </c>
      <c r="E97" s="14"/>
      <c r="F97" s="14"/>
    </row>
    <row r="98" spans="1:6" s="7" customFormat="1">
      <c r="A98" s="9" t="s">
        <v>7</v>
      </c>
      <c r="B98" s="38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39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39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39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38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39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38">
        <f>SUM(B105:B119)</f>
        <v>1120096.1199999999</v>
      </c>
      <c r="C104" s="15">
        <f>SUM(C105:C119)</f>
        <v>1144600</v>
      </c>
      <c r="D104" s="15">
        <f>SUM(D105:D119)</f>
        <v>103488.93</v>
      </c>
      <c r="E104" s="14"/>
      <c r="F104" s="14"/>
    </row>
    <row r="105" spans="1:6" s="7" customFormat="1" ht="18.75" customHeight="1">
      <c r="A105" s="10" t="s">
        <v>56</v>
      </c>
      <c r="B105" s="39">
        <v>201067.34</v>
      </c>
      <c r="C105" s="26">
        <f>115600+2800</f>
        <v>118400</v>
      </c>
      <c r="D105" s="26">
        <v>9000</v>
      </c>
      <c r="E105" s="14"/>
      <c r="F105" s="14"/>
    </row>
    <row r="106" spans="1:6" s="7" customFormat="1">
      <c r="A106" s="10" t="s">
        <v>57</v>
      </c>
      <c r="B106" s="39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39">
        <v>891828.12</v>
      </c>
      <c r="C107" s="26">
        <v>998500</v>
      </c>
      <c r="D107" s="26">
        <v>94488.93</v>
      </c>
      <c r="E107" s="14"/>
      <c r="F107" s="14"/>
    </row>
    <row r="108" spans="1:6">
      <c r="A108" s="10" t="s">
        <v>43</v>
      </c>
      <c r="B108" s="39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39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39">
        <v>0</v>
      </c>
      <c r="C110" s="26">
        <v>7200</v>
      </c>
      <c r="D110" s="26">
        <v>0</v>
      </c>
      <c r="E110" s="14"/>
      <c r="F110" s="14"/>
    </row>
    <row r="111" spans="1:6">
      <c r="A111" s="12" t="s">
        <v>13</v>
      </c>
      <c r="B111" s="39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39">
        <v>6160</v>
      </c>
      <c r="C112" s="26">
        <v>4000</v>
      </c>
      <c r="D112" s="26">
        <v>0</v>
      </c>
      <c r="E112" s="14"/>
      <c r="F112" s="14"/>
    </row>
    <row r="113" spans="1:6">
      <c r="A113" s="12" t="s">
        <v>45</v>
      </c>
      <c r="B113" s="39">
        <v>6520.66</v>
      </c>
      <c r="C113" s="26">
        <v>4800</v>
      </c>
      <c r="D113" s="26">
        <v>0</v>
      </c>
      <c r="E113" s="14"/>
      <c r="F113" s="14"/>
    </row>
    <row r="114" spans="1:6">
      <c r="A114" s="12" t="s">
        <v>15</v>
      </c>
      <c r="B114" s="39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39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39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39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39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39">
        <v>14520</v>
      </c>
      <c r="C119" s="26">
        <v>11700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38">
        <f>SUM(B121:B151)</f>
        <v>58285.88</v>
      </c>
      <c r="C120" s="15">
        <f>SUM(C121:C151)</f>
        <v>107900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39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39">
        <v>0</v>
      </c>
      <c r="C122" s="26">
        <v>32500</v>
      </c>
      <c r="D122" s="26">
        <v>0</v>
      </c>
      <c r="E122" s="14"/>
      <c r="F122" s="14"/>
    </row>
    <row r="123" spans="1:6">
      <c r="A123" s="12" t="s">
        <v>18</v>
      </c>
      <c r="B123" s="39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39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39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39">
        <v>12030.88</v>
      </c>
      <c r="C126" s="26">
        <v>11200</v>
      </c>
      <c r="D126" s="26">
        <v>0</v>
      </c>
      <c r="E126" s="14"/>
      <c r="F126" s="14"/>
    </row>
    <row r="127" spans="1:6">
      <c r="A127" s="12" t="s">
        <v>22</v>
      </c>
      <c r="B127" s="39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39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39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39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39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39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39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39">
        <v>26400</v>
      </c>
      <c r="C134" s="26">
        <v>0</v>
      </c>
      <c r="D134" s="26">
        <v>0</v>
      </c>
      <c r="E134" s="14"/>
      <c r="F134" s="14"/>
    </row>
    <row r="135" spans="1:6" ht="31.5">
      <c r="A135" s="27" t="s">
        <v>56</v>
      </c>
      <c r="B135" s="39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39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39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39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39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39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39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39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39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39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39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39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39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39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39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39">
        <v>19855</v>
      </c>
      <c r="C150" s="26">
        <f>13200+21000+30000</f>
        <v>64200</v>
      </c>
      <c r="D150" s="26">
        <v>0</v>
      </c>
      <c r="E150" s="14"/>
      <c r="F150" s="14"/>
    </row>
    <row r="151" spans="1:6">
      <c r="A151" s="12" t="s">
        <v>32</v>
      </c>
      <c r="B151" s="39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38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39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39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38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38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38">
        <f>B158+B159+B160+B161+B164</f>
        <v>0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38">
        <v>0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38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38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38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39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39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38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39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39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38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38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38">
        <f>SUM(B170:B175)</f>
        <v>143301.84</v>
      </c>
      <c r="C169" s="15">
        <f>SUM(C170:C175)</f>
        <v>11700</v>
      </c>
      <c r="D169" s="15">
        <f>SUM(D170:D175)</f>
        <v>0</v>
      </c>
      <c r="E169" s="14"/>
      <c r="F169" s="14"/>
    </row>
    <row r="170" spans="1:6">
      <c r="A170" s="10" t="s">
        <v>1</v>
      </c>
      <c r="B170" s="39">
        <v>33851</v>
      </c>
      <c r="C170" s="26">
        <v>6400</v>
      </c>
      <c r="D170" s="26">
        <v>0</v>
      </c>
      <c r="E170" s="14"/>
      <c r="F170" s="14"/>
    </row>
    <row r="171" spans="1:6">
      <c r="A171" s="10" t="s">
        <v>40</v>
      </c>
      <c r="B171" s="39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39">
        <v>51250.84</v>
      </c>
      <c r="C172" s="26">
        <v>5300</v>
      </c>
      <c r="D172" s="26">
        <v>0</v>
      </c>
      <c r="E172" s="14"/>
      <c r="F172" s="14"/>
    </row>
    <row r="173" spans="1:6">
      <c r="A173" s="10" t="s">
        <v>2</v>
      </c>
      <c r="B173" s="39">
        <v>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39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39">
        <f>3900+54300</f>
        <v>58200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38">
        <f>B177+B178</f>
        <v>36000</v>
      </c>
      <c r="C176" s="38">
        <f>C177+C178</f>
        <v>100000</v>
      </c>
      <c r="D176" s="38">
        <f>D177+D178</f>
        <v>0</v>
      </c>
      <c r="E176" s="14"/>
      <c r="F176" s="14"/>
    </row>
    <row r="177" spans="1:6">
      <c r="A177" s="12" t="s">
        <v>6</v>
      </c>
      <c r="B177" s="39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39">
        <v>36000</v>
      </c>
      <c r="C178" s="26">
        <v>100000</v>
      </c>
      <c r="D178" s="26">
        <v>0</v>
      </c>
      <c r="E178" s="14"/>
      <c r="F178" s="14"/>
    </row>
    <row r="179" spans="1:6" ht="47.25">
      <c r="A179" s="11" t="s">
        <v>77</v>
      </c>
      <c r="B179" s="38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39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38">
        <f>B182</f>
        <v>6360</v>
      </c>
      <c r="C181" s="15">
        <f>C182</f>
        <v>9000</v>
      </c>
      <c r="D181" s="15">
        <f>D182</f>
        <v>7000</v>
      </c>
      <c r="E181" s="14"/>
      <c r="F181" s="14"/>
    </row>
    <row r="182" spans="1:6">
      <c r="A182" s="12" t="s">
        <v>19</v>
      </c>
      <c r="B182" s="39">
        <v>6360</v>
      </c>
      <c r="C182" s="26">
        <v>9000</v>
      </c>
      <c r="D182" s="26">
        <v>7000</v>
      </c>
      <c r="E182" s="14"/>
      <c r="F182" s="14"/>
    </row>
    <row r="183" spans="1:6" ht="31.5" customHeight="1">
      <c r="A183" s="16" t="s">
        <v>74</v>
      </c>
      <c r="B183" s="38">
        <v>10179.81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51" workbookViewId="0">
      <selection activeCell="B157" sqref="B15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1581274.82</v>
      </c>
      <c r="C10" s="15">
        <f>C11+C15+C17+C33+C65+C68+C70+C80+C81+C82+C89+C92+C94+C96+C97</f>
        <v>1629100</v>
      </c>
      <c r="D10" s="15">
        <f>D11+D15+D17+D33+D65+D68+D70+D80+D81+D82+D89+D92+D94+D96+D97</f>
        <v>211847.53999999998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76744.87</v>
      </c>
      <c r="C17" s="15">
        <f>SUM(C18:C32)</f>
        <v>100800</v>
      </c>
      <c r="D17" s="15">
        <f>SUM(D18:D32)</f>
        <v>6137.5</v>
      </c>
      <c r="E17" s="14"/>
      <c r="F17" s="14"/>
    </row>
    <row r="18" spans="1:6" s="7" customFormat="1" ht="18.75" customHeight="1">
      <c r="A18" s="10" t="s">
        <v>56</v>
      </c>
      <c r="B18" s="25">
        <v>7600</v>
      </c>
      <c r="C18" s="26">
        <v>19400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3923.15</v>
      </c>
      <c r="C20" s="26">
        <v>6400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12050</v>
      </c>
      <c r="C25" s="26">
        <v>20000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972</v>
      </c>
      <c r="C28" s="26">
        <v>1700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52199.72</v>
      </c>
      <c r="C32" s="26">
        <v>53300</v>
      </c>
      <c r="D32" s="26">
        <v>6137.5</v>
      </c>
      <c r="E32" s="14"/>
      <c r="F32" s="14"/>
    </row>
    <row r="33" spans="1:6" s="7" customFormat="1" ht="31.5">
      <c r="A33" s="9" t="s">
        <v>17</v>
      </c>
      <c r="B33" s="23">
        <f>SUM(B34:B64)</f>
        <v>179874.53</v>
      </c>
      <c r="C33" s="15">
        <f>SUM(C34:C64)</f>
        <v>108900</v>
      </c>
      <c r="D33" s="15">
        <f>SUM(D34:D64)</f>
        <v>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2972.7</v>
      </c>
      <c r="C39" s="26">
        <v>0</v>
      </c>
      <c r="D39" s="26">
        <v>0</v>
      </c>
      <c r="E39" s="14"/>
      <c r="F39" s="14"/>
    </row>
    <row r="40" spans="1:6">
      <c r="A40" s="12" t="s">
        <v>22</v>
      </c>
      <c r="B40" s="25">
        <v>13725</v>
      </c>
      <c r="C40" s="26">
        <v>64400</v>
      </c>
      <c r="D40" s="26">
        <v>0</v>
      </c>
      <c r="E40" s="14"/>
      <c r="F40" s="14"/>
    </row>
    <row r="41" spans="1:6">
      <c r="A41" s="12" t="s">
        <v>42</v>
      </c>
      <c r="B41" s="25">
        <v>44681</v>
      </c>
      <c r="C41" s="26">
        <v>24700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3989.41</v>
      </c>
      <c r="C47" s="26">
        <v>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20192.419999999998</v>
      </c>
      <c r="C61" s="26">
        <v>5000</v>
      </c>
      <c r="D61" s="26">
        <v>0</v>
      </c>
      <c r="E61" s="14"/>
      <c r="F61" s="14"/>
    </row>
    <row r="62" spans="1:6">
      <c r="A62" s="12" t="s">
        <v>62</v>
      </c>
      <c r="B62" s="25">
        <v>94314</v>
      </c>
      <c r="C62" s="26">
        <v>11800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3000</v>
      </c>
      <c r="D63" s="26">
        <v>0</v>
      </c>
      <c r="E63" s="14"/>
      <c r="F63" s="14"/>
    </row>
    <row r="64" spans="1:6">
      <c r="A64" s="12" t="s">
        <v>32</v>
      </c>
      <c r="B64" s="25">
        <v>0</v>
      </c>
      <c r="C64" s="26">
        <v>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25450.23</v>
      </c>
      <c r="C65" s="15">
        <f>C66+C67</f>
        <v>4400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25450.23</v>
      </c>
      <c r="C66" s="26">
        <v>4400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10000</v>
      </c>
      <c r="C70" s="15">
        <f>C71+C72+C73+C74+C77</f>
        <v>10000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0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f>B78+B79</f>
        <v>10000</v>
      </c>
      <c r="C77" s="15">
        <f>C78+C79</f>
        <v>10000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86836.290000000008</v>
      </c>
      <c r="C82" s="15">
        <f>SUM(C83:C88)</f>
        <v>81400</v>
      </c>
      <c r="D82" s="15">
        <f>SUM(D83:D88)</f>
        <v>8850</v>
      </c>
      <c r="E82" s="14"/>
      <c r="F82" s="14"/>
    </row>
    <row r="83" spans="1:6">
      <c r="A83" s="10" t="s">
        <v>1</v>
      </c>
      <c r="B83" s="25">
        <v>25080</v>
      </c>
      <c r="C83" s="26">
        <v>37800</v>
      </c>
      <c r="D83" s="26">
        <v>8850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2506.29</v>
      </c>
      <c r="C85" s="26">
        <v>3000</v>
      </c>
      <c r="D85" s="26">
        <v>0</v>
      </c>
      <c r="E85" s="14"/>
      <c r="F85" s="14"/>
    </row>
    <row r="86" spans="1:6">
      <c r="A86" s="10" t="s">
        <v>2</v>
      </c>
      <c r="B86" s="25">
        <v>53760</v>
      </c>
      <c r="C86" s="26">
        <v>36400</v>
      </c>
      <c r="D86" s="26">
        <v>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5490</v>
      </c>
      <c r="C88" s="26">
        <v>4200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146369.29999999999</v>
      </c>
      <c r="C94" s="15">
        <f>C95</f>
        <v>142500</v>
      </c>
      <c r="D94" s="15">
        <f>D95</f>
        <v>62160</v>
      </c>
      <c r="E94" s="14"/>
      <c r="F94" s="14"/>
    </row>
    <row r="95" spans="1:6">
      <c r="A95" s="12" t="s">
        <v>19</v>
      </c>
      <c r="B95" s="25">
        <v>146369.29999999999</v>
      </c>
      <c r="C95" s="26">
        <v>142500</v>
      </c>
      <c r="D95" s="26">
        <v>62160</v>
      </c>
      <c r="E95" s="14"/>
      <c r="F95" s="14"/>
    </row>
    <row r="96" spans="1:6">
      <c r="A96" s="11" t="s">
        <v>64</v>
      </c>
      <c r="B96" s="23">
        <v>0</v>
      </c>
      <c r="C96" s="15"/>
      <c r="D96" s="15"/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1055999.6000000001</v>
      </c>
      <c r="C97" s="15">
        <f>C98+C102+C104+C120+C152+C155+C157+C167+C168+C169+C176+C179+C181+C183</f>
        <v>1181100</v>
      </c>
      <c r="D97" s="15">
        <f>D98+D102+D104+D120+D152+D155+D157+D167+D168+D169+D176+D179+D181+D183</f>
        <v>134700.03999999998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841471.8</v>
      </c>
      <c r="C104" s="15">
        <f>SUM(C105:C119)</f>
        <v>1093300</v>
      </c>
      <c r="D104" s="15">
        <f>SUM(D105:D119)</f>
        <v>120675.04</v>
      </c>
      <c r="E104" s="14"/>
      <c r="F104" s="14"/>
    </row>
    <row r="105" spans="1:6" s="7" customFormat="1" ht="18.75" customHeight="1">
      <c r="A105" s="10" t="s">
        <v>56</v>
      </c>
      <c r="B105" s="25">
        <v>132000</v>
      </c>
      <c r="C105" s="26">
        <v>132000</v>
      </c>
      <c r="D105" s="26">
        <v>11000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704555.79</v>
      </c>
      <c r="C107" s="26">
        <v>906500</v>
      </c>
      <c r="D107" s="26">
        <v>109675.04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3716.01</v>
      </c>
      <c r="C111" s="26">
        <v>4000</v>
      </c>
      <c r="D111" s="26">
        <v>0</v>
      </c>
      <c r="E111" s="14"/>
      <c r="F111" s="14"/>
    </row>
    <row r="112" spans="1:6">
      <c r="A112" s="12" t="s">
        <v>14</v>
      </c>
      <c r="B112" s="25">
        <v>1200</v>
      </c>
      <c r="C112" s="26">
        <v>4800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46000</v>
      </c>
      <c r="D118" s="26">
        <v>0</v>
      </c>
      <c r="E118" s="14"/>
      <c r="F118" s="14"/>
    </row>
    <row r="119" spans="1:6">
      <c r="A119" s="13" t="s">
        <v>3</v>
      </c>
      <c r="B119" s="25">
        <v>0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58100</v>
      </c>
      <c r="C120" s="15">
        <f>SUM(C121:C151)</f>
        <v>10000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0</v>
      </c>
      <c r="C126" s="26">
        <v>1200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58100</v>
      </c>
      <c r="C134" s="26">
        <v>8800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14100</v>
      </c>
      <c r="D152" s="15">
        <f>D153+D154</f>
        <v>14025</v>
      </c>
      <c r="E152" s="14"/>
      <c r="F152" s="14"/>
    </row>
    <row r="153" spans="1:6">
      <c r="A153" s="12" t="s">
        <v>20</v>
      </c>
      <c r="B153" s="25">
        <v>0</v>
      </c>
      <c r="C153" s="26">
        <v>14100</v>
      </c>
      <c r="D153" s="26">
        <v>14025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7500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0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f>B165+B166</f>
        <v>7500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7500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49075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19939</v>
      </c>
      <c r="C169" s="15">
        <f>SUM(C170:C175)</f>
        <v>19900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11781</v>
      </c>
      <c r="C170" s="26">
        <v>13800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5178</v>
      </c>
      <c r="C172" s="26">
        <v>1800</v>
      </c>
      <c r="D172" s="26">
        <v>0</v>
      </c>
      <c r="E172" s="14"/>
      <c r="F172" s="14"/>
    </row>
    <row r="173" spans="1:6">
      <c r="A173" s="10" t="s">
        <v>2</v>
      </c>
      <c r="B173" s="25">
        <v>2980</v>
      </c>
      <c r="C173" s="26">
        <v>4300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19850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4250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15600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60063.8</v>
      </c>
      <c r="C181" s="15">
        <f>C182</f>
        <v>43800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60063.8</v>
      </c>
      <c r="C182" s="26">
        <v>43800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54" workbookViewId="0">
      <selection activeCell="B157" sqref="B15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1513990.2200000002</v>
      </c>
      <c r="C10" s="15">
        <f>C11+C15+C17+C33+C65+C68+C70+C80+C81+C82+C89+C92+C94+C96+C97</f>
        <v>712700</v>
      </c>
      <c r="D10" s="15">
        <f>D11+D15+D17+D33+D65+D68+D70+D80+D81+D82+D89+D92+D94+D96+D97</f>
        <v>12476</v>
      </c>
      <c r="E10" s="14"/>
      <c r="F10" s="14"/>
    </row>
    <row r="11" spans="1:6" s="7" customFormat="1">
      <c r="A11" s="9" t="s">
        <v>7</v>
      </c>
      <c r="B11" s="23">
        <f>B14+B13+B12</f>
        <v>0</v>
      </c>
      <c r="C11" s="15">
        <f>C14+C13+C12</f>
        <v>7600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f>[1]СВОД!Y47</f>
        <v>7600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27490.6</v>
      </c>
      <c r="C17" s="15">
        <f>SUM(C18:C32)</f>
        <v>26300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4800</v>
      </c>
      <c r="C18" s="26">
        <f>[1]СВОД!Y68</f>
        <v>4800</v>
      </c>
      <c r="D18" s="26">
        <f>[1]СВОД!Z68</f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18500</v>
      </c>
      <c r="C25" s="26">
        <f>[1]СВОД!Y60</f>
        <v>17200</v>
      </c>
      <c r="D25" s="26">
        <f>[1]СВОД!Z60</f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4190.6000000000004</v>
      </c>
      <c r="C32" s="26">
        <f>[1]СВОД!Y67+[1]СВОД!Y69</f>
        <v>4300</v>
      </c>
      <c r="D32" s="26">
        <f>[1]СВОД!Z67+[1]СВОД!Z69</f>
        <v>0</v>
      </c>
      <c r="E32" s="14"/>
      <c r="F32" s="14"/>
    </row>
    <row r="33" spans="1:6" s="7" customFormat="1" ht="31.5">
      <c r="A33" s="9" t="s">
        <v>17</v>
      </c>
      <c r="B33" s="23">
        <f>SUM(B34:B64)</f>
        <v>111287.7</v>
      </c>
      <c r="C33" s="15">
        <f>SUM(C34:C64)</f>
        <v>123800</v>
      </c>
      <c r="D33" s="15">
        <f>SUM(D34:D64)</f>
        <v>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2972.7</v>
      </c>
      <c r="C39" s="26">
        <f>[1]СВОД!Y75</f>
        <v>4200</v>
      </c>
      <c r="D39" s="26">
        <f>[1]СВОД!Z75</f>
        <v>0</v>
      </c>
      <c r="E39" s="14"/>
      <c r="F39" s="14"/>
    </row>
    <row r="40" spans="1:6">
      <c r="A40" s="12" t="s">
        <v>22</v>
      </c>
      <c r="B40" s="25">
        <v>2712</v>
      </c>
      <c r="C40" s="26">
        <v>0</v>
      </c>
      <c r="D40" s="26">
        <v>0</v>
      </c>
      <c r="E40" s="14"/>
      <c r="F40" s="14"/>
    </row>
    <row r="41" spans="1:6">
      <c r="A41" s="12" t="s">
        <v>42</v>
      </c>
      <c r="B41" s="25">
        <v>23303</v>
      </c>
      <c r="C41" s="26">
        <f>[1]СВОД!Y86</f>
        <v>24100</v>
      </c>
      <c r="D41" s="26">
        <f>[1]СВОД!Z86</f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f>[1]СВОД!Y89</f>
        <v>30200</v>
      </c>
      <c r="D44" s="26">
        <f>[1]СВОД!Z89</f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20800</v>
      </c>
      <c r="C47" s="26">
        <f>[1]СВОД!Y77</f>
        <v>13300</v>
      </c>
      <c r="D47" s="26">
        <f>[1]СВОД!Z77</f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60300</v>
      </c>
      <c r="C61" s="26"/>
      <c r="D61" s="26">
        <v>0</v>
      </c>
      <c r="E61" s="14"/>
      <c r="F61" s="14"/>
    </row>
    <row r="62" spans="1:6">
      <c r="A62" s="12" t="s">
        <v>62</v>
      </c>
      <c r="B62" s="25">
        <v>0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1200</v>
      </c>
      <c r="C63" s="26">
        <f>[1]СВОД!Y83</f>
        <v>2000</v>
      </c>
      <c r="D63" s="26">
        <f>[1]СВОД!Z83</f>
        <v>0</v>
      </c>
      <c r="E63" s="14"/>
      <c r="F63" s="14"/>
    </row>
    <row r="64" spans="1:6">
      <c r="A64" s="12" t="s">
        <v>32</v>
      </c>
      <c r="B64" s="25">
        <v>0</v>
      </c>
      <c r="C64" s="26">
        <f>[1]СВОД!Y90</f>
        <v>50000</v>
      </c>
      <c r="D64" s="26">
        <f>[1]СВОД!Z90+[1]СВОД!Z87</f>
        <v>0</v>
      </c>
      <c r="E64" s="14"/>
      <c r="F64" s="14"/>
    </row>
    <row r="65" spans="1:6">
      <c r="A65" s="17" t="s">
        <v>79</v>
      </c>
      <c r="B65" s="23">
        <f>B66+B67</f>
        <v>13837.32</v>
      </c>
      <c r="C65" s="15">
        <f>C66+C67</f>
        <v>37900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13837.32</v>
      </c>
      <c r="C66" s="26">
        <f>[1]СВОД!Y98+[1]СВОД!Y99</f>
        <v>37900</v>
      </c>
      <c r="D66" s="26">
        <f>[1]СВОД!Z98+[1]СВОД!Z99</f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30014.639999999999</v>
      </c>
      <c r="C70" s="15">
        <f>C71+C72+C73+C74+C77</f>
        <v>35000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14.64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v>30000</v>
      </c>
      <c r="C77" s="15">
        <f>C78+C79</f>
        <v>35000</v>
      </c>
      <c r="D77" s="15">
        <f>D78+D79</f>
        <v>0</v>
      </c>
      <c r="E77" s="14"/>
      <c r="F77" s="14"/>
    </row>
    <row r="78" spans="1:6">
      <c r="A78" s="12" t="s">
        <v>92</v>
      </c>
      <c r="B78" s="25">
        <v>10000</v>
      </c>
      <c r="C78" s="26">
        <f>[1]СВОД!Y130</f>
        <v>20000</v>
      </c>
      <c r="D78" s="26">
        <f>[1]СВОД!Z130</f>
        <v>0</v>
      </c>
      <c r="E78" s="14"/>
      <c r="F78" s="14"/>
    </row>
    <row r="79" spans="1:6">
      <c r="A79" s="12" t="s">
        <v>91</v>
      </c>
      <c r="B79" s="25">
        <v>20000</v>
      </c>
      <c r="C79" s="26">
        <f>[1]СВОД!Y128</f>
        <v>15000</v>
      </c>
      <c r="D79" s="26">
        <f>[1]СВОД!Z128</f>
        <v>0</v>
      </c>
      <c r="E79" s="14"/>
      <c r="F79" s="14"/>
    </row>
    <row r="80" spans="1:6">
      <c r="A80" s="11" t="s">
        <v>80</v>
      </c>
      <c r="B80" s="23">
        <v>238022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349397.25</v>
      </c>
      <c r="C82" s="15">
        <f>SUM(C83:C88)</f>
        <v>121900</v>
      </c>
      <c r="D82" s="15">
        <f>SUM(D83:D88)</f>
        <v>0</v>
      </c>
      <c r="E82" s="14"/>
      <c r="F82" s="14"/>
    </row>
    <row r="83" spans="1:6">
      <c r="A83" s="10" t="s">
        <v>1</v>
      </c>
      <c r="B83" s="25">
        <v>68335</v>
      </c>
      <c r="C83" s="26">
        <f>[1]СВОД!Y145</f>
        <v>46900</v>
      </c>
      <c r="D83" s="26">
        <f>[1]СВОД!Z145</f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3618</v>
      </c>
      <c r="C85" s="26">
        <f>[1]СВОД!Y146</f>
        <v>4300</v>
      </c>
      <c r="D85" s="26">
        <f>[1]СВОД!Z146</f>
        <v>0</v>
      </c>
      <c r="E85" s="14"/>
      <c r="F85" s="14"/>
    </row>
    <row r="86" spans="1:6">
      <c r="A86" s="10" t="s">
        <v>2</v>
      </c>
      <c r="B86" s="25">
        <v>194174.25</v>
      </c>
      <c r="C86" s="26">
        <f>[1]СВОД!Y143+[1]СВОД!Y152</f>
        <v>46000</v>
      </c>
      <c r="D86" s="26">
        <f>[1]СВОД!Z143+[1]СВОД!Z152</f>
        <v>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83270</v>
      </c>
      <c r="C88" s="26">
        <f>[1]СВОД!Y144+[1]СВОД!Y147+[1]СВОД!Y148</f>
        <v>24700</v>
      </c>
      <c r="D88" s="26">
        <f>[1]СВОД!Z144+[1]СВОД!Z147+[1]СВОД!Z148</f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v>98666.27</v>
      </c>
      <c r="C94" s="15">
        <f>C95</f>
        <v>53300</v>
      </c>
      <c r="D94" s="15">
        <f>D95</f>
        <v>12476</v>
      </c>
      <c r="E94" s="14"/>
      <c r="F94" s="14"/>
    </row>
    <row r="95" spans="1:6">
      <c r="A95" s="12" t="s">
        <v>19</v>
      </c>
      <c r="B95" s="25">
        <v>98666.27</v>
      </c>
      <c r="C95" s="26">
        <f>[1]СВОД!Y154</f>
        <v>53300</v>
      </c>
      <c r="D95" s="26">
        <f>[1]СВОД!Z154</f>
        <v>12476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645274.44000000018</v>
      </c>
      <c r="C97" s="15">
        <f>C98+C102+C104+C120+C152+C155+C157+C167+C168+C169+C176+C179+C181+C183</f>
        <v>306900</v>
      </c>
      <c r="D97" s="15">
        <f>D98+D102+D104+D120+D152+D155+D157+D167+D168+D169+D176+D179+D181+D183</f>
        <v>0</v>
      </c>
      <c r="E97" s="14"/>
      <c r="F97" s="14"/>
    </row>
    <row r="98" spans="1:6" s="7" customFormat="1">
      <c r="A98" s="9" t="s">
        <v>7</v>
      </c>
      <c r="B98" s="23">
        <f>B99+B100+B101</f>
        <v>900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900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322623.37000000005</v>
      </c>
      <c r="C104" s="15">
        <f>SUM(C105:C119)</f>
        <v>241600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14400</v>
      </c>
      <c r="C105" s="26">
        <v>21600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148943.63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151787.42000000001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2742.32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2850</v>
      </c>
      <c r="C112" s="26">
        <v>900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1900</v>
      </c>
      <c r="C119" s="26">
        <f>133000+86100</f>
        <v>219100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52734.47</v>
      </c>
      <c r="C120" s="15">
        <f>SUM(C121:C151)</f>
        <v>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1512.06</v>
      </c>
      <c r="C126" s="26">
        <v>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33222.410000000003</v>
      </c>
      <c r="C134" s="26">
        <v>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6000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12000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4075.63</v>
      </c>
      <c r="C152" s="15">
        <f>C153+C154</f>
        <v>4200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4075.63</v>
      </c>
      <c r="C153" s="26">
        <v>4200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129318.27</v>
      </c>
      <c r="C157" s="15">
        <f>C158+C159+C160+C161+C164</f>
        <v>18000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3618.27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125700</v>
      </c>
      <c r="C161" s="15">
        <f>C162+C163</f>
        <v>18000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125700</v>
      </c>
      <c r="C163" s="26">
        <v>18000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18539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63903.8</v>
      </c>
      <c r="C169" s="15">
        <f>SUM(C170:C175)</f>
        <v>7200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14825.5</v>
      </c>
      <c r="C170" s="26">
        <v>7200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10663.3</v>
      </c>
      <c r="C172" s="26">
        <v>0</v>
      </c>
      <c r="D172" s="26">
        <v>0</v>
      </c>
      <c r="E172" s="14"/>
      <c r="F172" s="14"/>
    </row>
    <row r="173" spans="1:6">
      <c r="A173" s="10" t="s">
        <v>2</v>
      </c>
      <c r="B173" s="25">
        <v>13520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24895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1400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1400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v>53179.9</v>
      </c>
      <c r="C181" s="15">
        <f>C182</f>
        <v>34500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53179.9</v>
      </c>
      <c r="C182" s="26">
        <v>34500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54" workbookViewId="0">
      <selection activeCell="B157" sqref="B157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1656398.4900000002</v>
      </c>
      <c r="C10" s="15">
        <f>C11+C15+C17+C33+C65+C68+C70+C80+C81+C82+C89+C92+C94+C96+C97</f>
        <v>974400</v>
      </c>
      <c r="D10" s="15">
        <f>D11+D15+D17+D33+D65+D68+D70+D80+D81+D82+D89+D92+D94+D96+D97</f>
        <v>46128.75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75591.56</v>
      </c>
      <c r="C17" s="15">
        <f>SUM(C18:C32)</f>
        <v>76300</v>
      </c>
      <c r="D17" s="15">
        <f>SUM(D18:D32)</f>
        <v>2850</v>
      </c>
      <c r="E17" s="14"/>
      <c r="F17" s="14"/>
    </row>
    <row r="18" spans="1:6" s="7" customFormat="1" ht="18.75" customHeight="1">
      <c r="A18" s="10" t="s">
        <v>56</v>
      </c>
      <c r="B18" s="25">
        <v>5750</v>
      </c>
      <c r="C18" s="26">
        <v>4800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0</v>
      </c>
      <c r="C20" s="26">
        <v>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13030</v>
      </c>
      <c r="C25" s="26">
        <v>13300</v>
      </c>
      <c r="D25" s="26">
        <v>2850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1313</v>
      </c>
      <c r="C28" s="26">
        <v>1000</v>
      </c>
      <c r="D28" s="26">
        <v>0</v>
      </c>
      <c r="E28" s="14"/>
      <c r="F28" s="14"/>
    </row>
    <row r="29" spans="1:6">
      <c r="A29" s="12" t="s">
        <v>4</v>
      </c>
      <c r="B29" s="25">
        <v>2155.6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53342.96</v>
      </c>
      <c r="C32" s="26">
        <v>57200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248003.04</v>
      </c>
      <c r="C33" s="15">
        <f>SUM(C34:C64)</f>
        <v>455400</v>
      </c>
      <c r="D33" s="15">
        <f>SUM(D34:D64)</f>
        <v>3900</v>
      </c>
      <c r="E33" s="14"/>
      <c r="F33" s="14"/>
    </row>
    <row r="34" spans="1:6" s="7" customFormat="1" ht="17.25" customHeight="1">
      <c r="A34" s="12" t="s">
        <v>8</v>
      </c>
      <c r="B34" s="25">
        <v>0</v>
      </c>
      <c r="C34" s="26">
        <v>0</v>
      </c>
      <c r="D34" s="26">
        <v>0</v>
      </c>
      <c r="E34" s="14"/>
      <c r="F34" s="14"/>
    </row>
    <row r="35" spans="1:6" s="7" customFormat="1">
      <c r="A35" s="12" t="s">
        <v>57</v>
      </c>
      <c r="B35" s="25"/>
      <c r="C35" s="26">
        <v>2500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5459.04</v>
      </c>
      <c r="C39" s="26">
        <v>12600</v>
      </c>
      <c r="D39" s="26">
        <v>0</v>
      </c>
      <c r="E39" s="14"/>
      <c r="F39" s="14"/>
    </row>
    <row r="40" spans="1:6">
      <c r="A40" s="12" t="s">
        <v>22</v>
      </c>
      <c r="B40" s="25">
        <v>35275</v>
      </c>
      <c r="C40" s="26">
        <v>57100</v>
      </c>
      <c r="D40" s="26">
        <v>0</v>
      </c>
      <c r="E40" s="14"/>
      <c r="F40" s="14"/>
    </row>
    <row r="41" spans="1:6">
      <c r="A41" s="12" t="s">
        <v>42</v>
      </c>
      <c r="B41" s="25">
        <v>0</v>
      </c>
      <c r="C41" s="26">
        <v>30000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15000</v>
      </c>
      <c r="C47" s="26">
        <v>15000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1300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1500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98269</v>
      </c>
      <c r="C62" s="26">
        <v>336900</v>
      </c>
      <c r="D62" s="26">
        <v>3900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92500</v>
      </c>
      <c r="C64" s="26">
        <v>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16894.39</v>
      </c>
      <c r="C65" s="15">
        <f>C66+C67</f>
        <v>26600</v>
      </c>
      <c r="D65" s="15">
        <f>D66+D67</f>
        <v>9900</v>
      </c>
      <c r="E65" s="14"/>
      <c r="F65" s="14"/>
    </row>
    <row r="66" spans="1:6">
      <c r="A66" s="12" t="s">
        <v>20</v>
      </c>
      <c r="B66" s="25">
        <v>16894.39</v>
      </c>
      <c r="C66" s="26">
        <v>26600</v>
      </c>
      <c r="D66" s="26">
        <v>9900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15266.84</v>
      </c>
      <c r="C70" s="15">
        <f>C71+C72+C73+C74+C77</f>
        <v>10000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1352.29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3914.55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23">
        <f>B78</f>
        <v>10000</v>
      </c>
      <c r="C77" s="15">
        <f>C78</f>
        <v>10000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10000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8300</v>
      </c>
      <c r="C80" s="15">
        <v>4900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186896.08000000002</v>
      </c>
      <c r="C82" s="15">
        <f>SUM(C83:C88)</f>
        <v>107800</v>
      </c>
      <c r="D82" s="15">
        <f>SUM(D83:D88)</f>
        <v>3450</v>
      </c>
      <c r="E82" s="14"/>
      <c r="F82" s="14"/>
    </row>
    <row r="83" spans="1:6">
      <c r="A83" s="10" t="s">
        <v>1</v>
      </c>
      <c r="B83" s="25">
        <v>15829.1</v>
      </c>
      <c r="C83" s="26">
        <v>42800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2062.23</v>
      </c>
      <c r="C85" s="26">
        <v>10000</v>
      </c>
      <c r="D85" s="26">
        <v>0</v>
      </c>
      <c r="E85" s="14"/>
      <c r="F85" s="14"/>
    </row>
    <row r="86" spans="1:6">
      <c r="A86" s="10" t="s">
        <v>2</v>
      </c>
      <c r="B86" s="25">
        <v>85257.75</v>
      </c>
      <c r="C86" s="26">
        <v>55000</v>
      </c>
      <c r="D86" s="26">
        <v>3450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83747</v>
      </c>
      <c r="C88" s="26">
        <v>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0</v>
      </c>
      <c r="C89" s="15">
        <f>C90+C91</f>
        <v>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0</v>
      </c>
      <c r="C90" s="26">
        <v>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>
        <v>0</v>
      </c>
      <c r="D93" s="26">
        <v>0</v>
      </c>
      <c r="E93" s="14"/>
      <c r="F93" s="14"/>
    </row>
    <row r="94" spans="1:6" ht="47.25">
      <c r="A94" s="11" t="s">
        <v>78</v>
      </c>
      <c r="B94" s="23">
        <f>B95</f>
        <v>139458.78</v>
      </c>
      <c r="C94" s="15">
        <f>C95</f>
        <v>183300</v>
      </c>
      <c r="D94" s="15">
        <f>D95</f>
        <v>18475</v>
      </c>
      <c r="E94" s="14"/>
      <c r="F94" s="14"/>
    </row>
    <row r="95" spans="1:6">
      <c r="A95" s="12" t="s">
        <v>19</v>
      </c>
      <c r="B95" s="25">
        <v>139458.78</v>
      </c>
      <c r="C95" s="26">
        <v>183300</v>
      </c>
      <c r="D95" s="26">
        <v>18475</v>
      </c>
      <c r="E95" s="14"/>
      <c r="F95" s="14"/>
    </row>
    <row r="96" spans="1:6">
      <c r="A96" s="11" t="s">
        <v>64</v>
      </c>
      <c r="B96" s="23">
        <v>0</v>
      </c>
      <c r="C96" s="15">
        <v>0</v>
      </c>
      <c r="D96" s="15">
        <v>0</v>
      </c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965987.8</v>
      </c>
      <c r="C97" s="15">
        <f>C98+C102+C104+C120+C152+C155+C157+C167+C168+C169+C176+C179+C181+C183</f>
        <v>110100</v>
      </c>
      <c r="D97" s="15">
        <f>D98+D102+D104+D120+D152+D155+D157+D167+D168+D169+D176+D179+D181+D183</f>
        <v>7553.75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637058.04</v>
      </c>
      <c r="C104" s="15">
        <f>SUM(C105:C119)</f>
        <v>47400</v>
      </c>
      <c r="D104" s="15">
        <f>SUM(D105:D119)</f>
        <v>7500</v>
      </c>
      <c r="E104" s="14"/>
      <c r="F104" s="14"/>
    </row>
    <row r="105" spans="1:6" s="7" customFormat="1" ht="18.75" customHeight="1">
      <c r="A105" s="10" t="s">
        <v>56</v>
      </c>
      <c r="B105" s="25">
        <v>141920</v>
      </c>
      <c r="C105" s="26">
        <v>36000</v>
      </c>
      <c r="D105" s="26">
        <v>7500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800</v>
      </c>
      <c r="C112" s="26">
        <v>11400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494338.04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36400.68</v>
      </c>
      <c r="C120" s="15">
        <f>SUM(C121:C151)</f>
        <v>7200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0</v>
      </c>
      <c r="C126" s="26">
        <v>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15000</v>
      </c>
      <c r="C134" s="26">
        <v>7200</v>
      </c>
      <c r="D134" s="26">
        <v>0</v>
      </c>
      <c r="E134" s="14"/>
      <c r="F134" s="14"/>
    </row>
    <row r="135" spans="1:6" ht="31.5">
      <c r="A135" s="27" t="s">
        <v>56</v>
      </c>
      <c r="B135" s="25">
        <v>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13940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0</v>
      </c>
      <c r="C140" s="26">
        <v>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7460.68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1617.08</v>
      </c>
      <c r="C157" s="15">
        <f>C158+C159+C160+C161+C164</f>
        <v>100</v>
      </c>
      <c r="D157" s="15">
        <f>D158+D159+D160+D161+D164</f>
        <v>53.75</v>
      </c>
      <c r="E157" s="14"/>
      <c r="F157" s="14"/>
    </row>
    <row r="158" spans="1:6" s="7" customFormat="1" ht="31.5">
      <c r="A158" s="11" t="s">
        <v>85</v>
      </c>
      <c r="B158" s="23">
        <v>1617.08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100</v>
      </c>
      <c r="D159" s="15">
        <v>53.75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209502</v>
      </c>
      <c r="C167" s="15">
        <v>8000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35060</v>
      </c>
      <c r="C169" s="15">
        <f>SUM(C170:C175)</f>
        <v>2000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0</v>
      </c>
      <c r="C170" s="26">
        <v>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4200</v>
      </c>
      <c r="C172" s="26">
        <v>2000</v>
      </c>
      <c r="D172" s="26">
        <v>0</v>
      </c>
      <c r="E172" s="14"/>
      <c r="F172" s="14"/>
    </row>
    <row r="173" spans="1:6">
      <c r="A173" s="10" t="s">
        <v>2</v>
      </c>
      <c r="B173" s="25">
        <v>0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30860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0</v>
      </c>
      <c r="C176" s="15">
        <f>C177+C178</f>
        <v>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0</v>
      </c>
      <c r="C178" s="26">
        <v>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46350</v>
      </c>
      <c r="C181" s="15">
        <f>C182</f>
        <v>45400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46350</v>
      </c>
      <c r="C182" s="26">
        <v>45400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0"/>
  <sheetViews>
    <sheetView topLeftCell="A151" workbookViewId="0">
      <selection activeCell="D94" sqref="D94"/>
    </sheetView>
  </sheetViews>
  <sheetFormatPr defaultRowHeight="15.75"/>
  <cols>
    <col min="1" max="1" width="83.85546875" style="1" customWidth="1"/>
    <col min="2" max="2" width="16" style="24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96</v>
      </c>
    </row>
    <row r="2" spans="1:6" ht="18.75">
      <c r="A2" s="58" t="s">
        <v>59</v>
      </c>
      <c r="B2" s="58"/>
      <c r="C2" s="59"/>
      <c r="D2" s="59"/>
    </row>
    <row r="3" spans="1:6">
      <c r="A3" s="60" t="s">
        <v>60</v>
      </c>
      <c r="B3" s="60"/>
      <c r="C3" s="60"/>
      <c r="D3" s="60"/>
    </row>
    <row r="4" spans="1:6">
      <c r="A4" s="61"/>
      <c r="B4" s="61"/>
      <c r="C4" s="61"/>
      <c r="D4" s="61"/>
    </row>
    <row r="5" spans="1:6">
      <c r="A5" s="62" t="s">
        <v>58</v>
      </c>
      <c r="B5" s="62"/>
      <c r="C5" s="62"/>
      <c r="D5" s="62"/>
    </row>
    <row r="6" spans="1:6">
      <c r="A6" s="2"/>
      <c r="B6" s="21"/>
      <c r="D6" s="5" t="s">
        <v>72</v>
      </c>
    </row>
    <row r="7" spans="1:6" ht="15.75" customHeight="1">
      <c r="A7" s="63" t="s">
        <v>70</v>
      </c>
      <c r="B7" s="65" t="s">
        <v>94</v>
      </c>
      <c r="C7" s="63" t="s">
        <v>73</v>
      </c>
      <c r="D7" s="67" t="s">
        <v>95</v>
      </c>
    </row>
    <row r="8" spans="1:6" ht="48.75" customHeight="1">
      <c r="A8" s="64"/>
      <c r="B8" s="66"/>
      <c r="C8" s="64"/>
      <c r="D8" s="68"/>
    </row>
    <row r="9" spans="1:6">
      <c r="A9" s="3">
        <v>1</v>
      </c>
      <c r="B9" s="22">
        <v>2</v>
      </c>
      <c r="C9" s="3">
        <v>3</v>
      </c>
      <c r="D9" s="6">
        <v>4</v>
      </c>
    </row>
    <row r="10" spans="1:6">
      <c r="A10" s="8" t="s">
        <v>71</v>
      </c>
      <c r="B10" s="23">
        <f>B11+B15+B17+B33+B65+B68+B70+B80+B81+B82+B89+B92+B94+B96+B97</f>
        <v>1364506.25</v>
      </c>
      <c r="C10" s="15">
        <f>C11+C15+C17+C33+C65+C68+C70+C80+C81+C82+C89+C92+C94+C96+C97</f>
        <v>934300</v>
      </c>
      <c r="D10" s="15">
        <f>D11+D15+D17+D33+D65+D68+D70+D80+D81+D82+D89+D92+D94+D96+D97</f>
        <v>6450</v>
      </c>
      <c r="E10" s="14"/>
      <c r="F10" s="14"/>
    </row>
    <row r="11" spans="1:6" s="7" customFormat="1">
      <c r="A11" s="9" t="s">
        <v>7</v>
      </c>
      <c r="B11" s="23">
        <f t="shared" ref="B11:C11" si="0">B14+B13+B12</f>
        <v>0</v>
      </c>
      <c r="C11" s="15">
        <f t="shared" si="0"/>
        <v>0</v>
      </c>
      <c r="D11" s="15">
        <f>D14+D13+D12</f>
        <v>0</v>
      </c>
      <c r="E11" s="14"/>
      <c r="F11" s="14"/>
    </row>
    <row r="12" spans="1:6">
      <c r="A12" s="10" t="s">
        <v>39</v>
      </c>
      <c r="B12" s="25">
        <v>0</v>
      </c>
      <c r="C12" s="26">
        <v>0</v>
      </c>
      <c r="D12" s="26">
        <v>0</v>
      </c>
      <c r="E12" s="14"/>
      <c r="F12" s="14"/>
    </row>
    <row r="13" spans="1:6">
      <c r="A13" s="10" t="s">
        <v>41</v>
      </c>
      <c r="B13" s="25">
        <v>0</v>
      </c>
      <c r="C13" s="26">
        <v>0</v>
      </c>
      <c r="D13" s="26">
        <v>0</v>
      </c>
      <c r="E13" s="14"/>
      <c r="F13" s="14"/>
    </row>
    <row r="14" spans="1:6">
      <c r="A14" s="10" t="s">
        <v>9</v>
      </c>
      <c r="B14" s="25">
        <v>0</v>
      </c>
      <c r="C14" s="26">
        <v>0</v>
      </c>
      <c r="D14" s="26">
        <v>0</v>
      </c>
      <c r="E14" s="14"/>
      <c r="F14" s="14"/>
    </row>
    <row r="15" spans="1:6" s="7" customFormat="1">
      <c r="A15" s="11" t="s">
        <v>97</v>
      </c>
      <c r="B15" s="23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98</v>
      </c>
      <c r="B16" s="25">
        <v>0</v>
      </c>
      <c r="C16" s="26">
        <v>0</v>
      </c>
      <c r="D16" s="26">
        <v>0</v>
      </c>
      <c r="E16" s="14"/>
      <c r="F16" s="14"/>
    </row>
    <row r="17" spans="1:6" s="7" customFormat="1">
      <c r="A17" s="11" t="s">
        <v>10</v>
      </c>
      <c r="B17" s="23">
        <f>SUM(B18:B32)</f>
        <v>24338.379999999997</v>
      </c>
      <c r="C17" s="15">
        <f>SUM(C18:C32)</f>
        <v>27900</v>
      </c>
      <c r="D17" s="15">
        <f>SUM(D18:D32)</f>
        <v>0</v>
      </c>
      <c r="E17" s="14"/>
      <c r="F17" s="14"/>
    </row>
    <row r="18" spans="1:6" s="7" customFormat="1" ht="18.75" customHeight="1">
      <c r="A18" s="10" t="s">
        <v>56</v>
      </c>
      <c r="B18" s="25">
        <v>4800</v>
      </c>
      <c r="C18" s="26">
        <v>4800</v>
      </c>
      <c r="D18" s="26">
        <v>0</v>
      </c>
      <c r="E18" s="14"/>
      <c r="F18" s="14"/>
    </row>
    <row r="19" spans="1:6" s="7" customFormat="1">
      <c r="A19" s="10" t="s">
        <v>57</v>
      </c>
      <c r="B19" s="25">
        <v>0</v>
      </c>
      <c r="C19" s="26">
        <v>0</v>
      </c>
      <c r="D19" s="26">
        <v>0</v>
      </c>
      <c r="E19" s="14"/>
      <c r="F19" s="14"/>
    </row>
    <row r="20" spans="1:6">
      <c r="A20" s="10" t="s">
        <v>11</v>
      </c>
      <c r="B20" s="25">
        <v>2688.48</v>
      </c>
      <c r="C20" s="26">
        <v>2300</v>
      </c>
      <c r="D20" s="26">
        <v>0</v>
      </c>
      <c r="E20" s="14"/>
      <c r="F20" s="14"/>
    </row>
    <row r="21" spans="1:6">
      <c r="A21" s="10" t="s">
        <v>43</v>
      </c>
      <c r="B21" s="25">
        <v>0</v>
      </c>
      <c r="C21" s="26">
        <v>0</v>
      </c>
      <c r="D21" s="26">
        <v>0</v>
      </c>
      <c r="E21" s="14"/>
      <c r="F21" s="14"/>
    </row>
    <row r="22" spans="1:6">
      <c r="A22" s="10" t="s">
        <v>25</v>
      </c>
      <c r="B22" s="25">
        <v>0</v>
      </c>
      <c r="C22" s="26">
        <v>0</v>
      </c>
      <c r="D22" s="26">
        <v>0</v>
      </c>
      <c r="E22" s="14"/>
      <c r="F22" s="14"/>
    </row>
    <row r="23" spans="1:6" ht="31.5">
      <c r="A23" s="12" t="s">
        <v>12</v>
      </c>
      <c r="B23" s="25">
        <v>0</v>
      </c>
      <c r="C23" s="26">
        <v>0</v>
      </c>
      <c r="D23" s="26">
        <v>0</v>
      </c>
      <c r="E23" s="14"/>
      <c r="F23" s="14"/>
    </row>
    <row r="24" spans="1:6">
      <c r="A24" s="12" t="s">
        <v>13</v>
      </c>
      <c r="B24" s="25">
        <v>0</v>
      </c>
      <c r="C24" s="26">
        <v>0</v>
      </c>
      <c r="D24" s="26">
        <v>0</v>
      </c>
      <c r="E24" s="14"/>
      <c r="F24" s="14"/>
    </row>
    <row r="25" spans="1:6">
      <c r="A25" s="12" t="s">
        <v>14</v>
      </c>
      <c r="B25" s="25">
        <v>5950</v>
      </c>
      <c r="C25" s="26">
        <v>7000</v>
      </c>
      <c r="D25" s="26">
        <v>0</v>
      </c>
      <c r="E25" s="14"/>
      <c r="F25" s="14"/>
    </row>
    <row r="26" spans="1:6">
      <c r="A26" s="12" t="s">
        <v>45</v>
      </c>
      <c r="B26" s="25">
        <v>0</v>
      </c>
      <c r="C26" s="26">
        <v>0</v>
      </c>
      <c r="D26" s="26">
        <v>0</v>
      </c>
      <c r="E26" s="14"/>
      <c r="F26" s="14"/>
    </row>
    <row r="27" spans="1:6">
      <c r="A27" s="12" t="s">
        <v>15</v>
      </c>
      <c r="B27" s="25">
        <v>0</v>
      </c>
      <c r="C27" s="26">
        <v>0</v>
      </c>
      <c r="D27" s="26">
        <v>0</v>
      </c>
      <c r="E27" s="14"/>
      <c r="F27" s="14"/>
    </row>
    <row r="28" spans="1:6">
      <c r="A28" s="12" t="s">
        <v>16</v>
      </c>
      <c r="B28" s="25">
        <v>0</v>
      </c>
      <c r="C28" s="26">
        <v>0</v>
      </c>
      <c r="D28" s="26">
        <v>0</v>
      </c>
      <c r="E28" s="14"/>
      <c r="F28" s="14"/>
    </row>
    <row r="29" spans="1:6">
      <c r="A29" s="12" t="s">
        <v>4</v>
      </c>
      <c r="B29" s="25">
        <v>0</v>
      </c>
      <c r="C29" s="26">
        <v>0</v>
      </c>
      <c r="D29" s="26">
        <v>0</v>
      </c>
      <c r="E29" s="14"/>
      <c r="F29" s="14"/>
    </row>
    <row r="30" spans="1:6">
      <c r="A30" s="13" t="s">
        <v>61</v>
      </c>
      <c r="B30" s="25">
        <v>0</v>
      </c>
      <c r="C30" s="26">
        <v>0</v>
      </c>
      <c r="D30" s="26">
        <v>0</v>
      </c>
      <c r="E30" s="14"/>
      <c r="F30" s="14"/>
    </row>
    <row r="31" spans="1:6">
      <c r="A31" s="12" t="s">
        <v>63</v>
      </c>
      <c r="B31" s="25">
        <v>0</v>
      </c>
      <c r="C31" s="26">
        <v>0</v>
      </c>
      <c r="D31" s="26">
        <v>0</v>
      </c>
      <c r="E31" s="14"/>
      <c r="F31" s="14"/>
    </row>
    <row r="32" spans="1:6">
      <c r="A32" s="13" t="s">
        <v>3</v>
      </c>
      <c r="B32" s="25">
        <v>10899.9</v>
      </c>
      <c r="C32" s="26">
        <v>13800</v>
      </c>
      <c r="D32" s="26">
        <v>0</v>
      </c>
      <c r="E32" s="14"/>
      <c r="F32" s="14"/>
    </row>
    <row r="33" spans="1:6" s="7" customFormat="1" ht="31.5">
      <c r="A33" s="9" t="s">
        <v>17</v>
      </c>
      <c r="B33" s="23">
        <f>SUM(B34:B64)</f>
        <v>34300.14</v>
      </c>
      <c r="C33" s="15">
        <f>SUM(C34:C64)</f>
        <v>75500</v>
      </c>
      <c r="D33" s="15">
        <f>SUM(D34:D64)</f>
        <v>6450</v>
      </c>
      <c r="E33" s="14"/>
      <c r="F33" s="14"/>
    </row>
    <row r="34" spans="1:6" s="7" customFormat="1" ht="17.25" customHeight="1">
      <c r="A34" s="12" t="s">
        <v>8</v>
      </c>
      <c r="B34" s="25"/>
      <c r="C34" s="26">
        <v>2400</v>
      </c>
      <c r="D34" s="26">
        <v>0</v>
      </c>
      <c r="E34" s="14"/>
      <c r="F34" s="14"/>
    </row>
    <row r="35" spans="1:6" s="7" customFormat="1">
      <c r="A35" s="12" t="s">
        <v>57</v>
      </c>
      <c r="B35" s="25">
        <v>0</v>
      </c>
      <c r="C35" s="26">
        <v>0</v>
      </c>
      <c r="D35" s="26">
        <v>0</v>
      </c>
      <c r="E35" s="14"/>
      <c r="F35" s="14"/>
    </row>
    <row r="36" spans="1:6">
      <c r="A36" s="12" t="s">
        <v>18</v>
      </c>
      <c r="B36" s="25">
        <v>0</v>
      </c>
      <c r="C36" s="26">
        <v>2200</v>
      </c>
      <c r="D36" s="26">
        <v>0</v>
      </c>
      <c r="E36" s="14"/>
      <c r="F36" s="14"/>
    </row>
    <row r="37" spans="1:6">
      <c r="A37" s="12" t="s">
        <v>36</v>
      </c>
      <c r="B37" s="25">
        <v>0</v>
      </c>
      <c r="C37" s="26">
        <v>0</v>
      </c>
      <c r="D37" s="26">
        <v>0</v>
      </c>
      <c r="E37" s="14"/>
      <c r="F37" s="14"/>
    </row>
    <row r="38" spans="1:6">
      <c r="A38" s="12" t="s">
        <v>37</v>
      </c>
      <c r="B38" s="25">
        <v>0</v>
      </c>
      <c r="C38" s="26">
        <v>0</v>
      </c>
      <c r="D38" s="26">
        <v>0</v>
      </c>
      <c r="E38" s="14"/>
      <c r="F38" s="14"/>
    </row>
    <row r="39" spans="1:6">
      <c r="A39" s="12" t="s">
        <v>21</v>
      </c>
      <c r="B39" s="25">
        <v>550.14</v>
      </c>
      <c r="C39" s="26">
        <v>0</v>
      </c>
      <c r="D39" s="26">
        <v>0</v>
      </c>
      <c r="E39" s="14"/>
      <c r="F39" s="14"/>
    </row>
    <row r="40" spans="1:6">
      <c r="A40" s="12" t="s">
        <v>22</v>
      </c>
      <c r="B40" s="25">
        <v>17450</v>
      </c>
      <c r="C40" s="26">
        <v>70900</v>
      </c>
      <c r="D40" s="26">
        <v>6450</v>
      </c>
      <c r="E40" s="14"/>
      <c r="F40" s="14"/>
    </row>
    <row r="41" spans="1:6">
      <c r="A41" s="12" t="s">
        <v>42</v>
      </c>
      <c r="B41" s="25">
        <v>0</v>
      </c>
      <c r="C41" s="26">
        <v>0</v>
      </c>
      <c r="D41" s="26">
        <v>0</v>
      </c>
      <c r="E41" s="14"/>
      <c r="F41" s="14"/>
    </row>
    <row r="42" spans="1:6" ht="31.5">
      <c r="A42" s="12" t="s">
        <v>23</v>
      </c>
      <c r="B42" s="25">
        <v>0</v>
      </c>
      <c r="C42" s="26">
        <v>0</v>
      </c>
      <c r="D42" s="26">
        <v>0</v>
      </c>
      <c r="E42" s="14"/>
      <c r="F42" s="14"/>
    </row>
    <row r="43" spans="1:6">
      <c r="A43" s="12" t="s">
        <v>24</v>
      </c>
      <c r="B43" s="25">
        <v>0</v>
      </c>
      <c r="C43" s="26">
        <v>0</v>
      </c>
      <c r="D43" s="26">
        <v>0</v>
      </c>
      <c r="E43" s="14"/>
      <c r="F43" s="14"/>
    </row>
    <row r="44" spans="1:6">
      <c r="A44" s="12" t="s">
        <v>46</v>
      </c>
      <c r="B44" s="25">
        <v>0</v>
      </c>
      <c r="C44" s="26">
        <v>0</v>
      </c>
      <c r="D44" s="26">
        <v>0</v>
      </c>
      <c r="E44" s="14"/>
      <c r="F44" s="14"/>
    </row>
    <row r="45" spans="1:6">
      <c r="A45" s="12" t="s">
        <v>25</v>
      </c>
      <c r="B45" s="25">
        <v>0</v>
      </c>
      <c r="C45" s="26">
        <v>0</v>
      </c>
      <c r="D45" s="26">
        <v>0</v>
      </c>
      <c r="E45" s="14"/>
      <c r="F45" s="14"/>
    </row>
    <row r="46" spans="1:6">
      <c r="A46" s="12" t="s">
        <v>26</v>
      </c>
      <c r="B46" s="25">
        <v>0</v>
      </c>
      <c r="C46" s="26">
        <v>0</v>
      </c>
      <c r="D46" s="26">
        <v>0</v>
      </c>
      <c r="E46" s="14"/>
      <c r="F46" s="14"/>
    </row>
    <row r="47" spans="1:6">
      <c r="A47" s="12" t="s">
        <v>27</v>
      </c>
      <c r="B47" s="25">
        <v>16300</v>
      </c>
      <c r="C47" s="26">
        <v>0</v>
      </c>
      <c r="D47" s="26">
        <v>0</v>
      </c>
      <c r="E47" s="14"/>
      <c r="F47" s="14"/>
    </row>
    <row r="48" spans="1:6">
      <c r="A48" s="12" t="s">
        <v>28</v>
      </c>
      <c r="B48" s="25">
        <v>0</v>
      </c>
      <c r="C48" s="26">
        <v>0</v>
      </c>
      <c r="D48" s="26">
        <v>0</v>
      </c>
      <c r="E48" s="14"/>
      <c r="F48" s="14"/>
    </row>
    <row r="49" spans="1:6">
      <c r="A49" s="12" t="s">
        <v>34</v>
      </c>
      <c r="B49" s="25">
        <v>0</v>
      </c>
      <c r="C49" s="26">
        <v>0</v>
      </c>
      <c r="D49" s="26">
        <v>0</v>
      </c>
      <c r="E49" s="14"/>
      <c r="F49" s="14"/>
    </row>
    <row r="50" spans="1:6">
      <c r="A50" s="12" t="s">
        <v>30</v>
      </c>
      <c r="B50" s="25">
        <v>0</v>
      </c>
      <c r="C50" s="26">
        <v>0</v>
      </c>
      <c r="D50" s="26">
        <v>0</v>
      </c>
      <c r="E50" s="14"/>
      <c r="F50" s="14"/>
    </row>
    <row r="51" spans="1:6">
      <c r="A51" s="12" t="s">
        <v>31</v>
      </c>
      <c r="B51" s="25">
        <v>0</v>
      </c>
      <c r="C51" s="26">
        <v>0</v>
      </c>
      <c r="D51" s="26">
        <v>0</v>
      </c>
      <c r="E51" s="14"/>
      <c r="F51" s="14"/>
    </row>
    <row r="52" spans="1:6">
      <c r="A52" s="12" t="s">
        <v>35</v>
      </c>
      <c r="B52" s="25">
        <v>0</v>
      </c>
      <c r="C52" s="26">
        <v>0</v>
      </c>
      <c r="D52" s="26">
        <v>0</v>
      </c>
      <c r="E52" s="14"/>
      <c r="F52" s="14"/>
    </row>
    <row r="53" spans="1:6">
      <c r="A53" s="12" t="s">
        <v>29</v>
      </c>
      <c r="B53" s="25">
        <v>0</v>
      </c>
      <c r="C53" s="26">
        <v>0</v>
      </c>
      <c r="D53" s="26">
        <v>0</v>
      </c>
      <c r="E53" s="14"/>
      <c r="F53" s="14"/>
    </row>
    <row r="54" spans="1:6">
      <c r="A54" s="12" t="s">
        <v>53</v>
      </c>
      <c r="B54" s="25">
        <v>0</v>
      </c>
      <c r="C54" s="26">
        <v>0</v>
      </c>
      <c r="D54" s="26">
        <v>0</v>
      </c>
      <c r="E54" s="14"/>
      <c r="F54" s="14"/>
    </row>
    <row r="55" spans="1:6" ht="31.5">
      <c r="A55" s="12" t="s">
        <v>47</v>
      </c>
      <c r="B55" s="25">
        <v>0</v>
      </c>
      <c r="C55" s="26">
        <v>0</v>
      </c>
      <c r="D55" s="26">
        <v>0</v>
      </c>
      <c r="E55" s="14"/>
      <c r="F55" s="14"/>
    </row>
    <row r="56" spans="1:6">
      <c r="A56" s="12" t="s">
        <v>48</v>
      </c>
      <c r="B56" s="25">
        <v>0</v>
      </c>
      <c r="C56" s="26">
        <v>0</v>
      </c>
      <c r="D56" s="26">
        <v>0</v>
      </c>
      <c r="E56" s="14"/>
      <c r="F56" s="14"/>
    </row>
    <row r="57" spans="1:6">
      <c r="A57" s="12" t="s">
        <v>49</v>
      </c>
      <c r="B57" s="25">
        <v>0</v>
      </c>
      <c r="C57" s="26">
        <v>0</v>
      </c>
      <c r="D57" s="26">
        <v>0</v>
      </c>
      <c r="E57" s="14"/>
      <c r="F57" s="14"/>
    </row>
    <row r="58" spans="1:6">
      <c r="A58" s="12" t="s">
        <v>52</v>
      </c>
      <c r="B58" s="25">
        <v>0</v>
      </c>
      <c r="C58" s="26">
        <v>0</v>
      </c>
      <c r="D58" s="26">
        <v>0</v>
      </c>
      <c r="E58" s="14"/>
      <c r="F58" s="14"/>
    </row>
    <row r="59" spans="1:6" ht="31.5">
      <c r="A59" s="12" t="s">
        <v>50</v>
      </c>
      <c r="B59" s="25">
        <v>0</v>
      </c>
      <c r="C59" s="26">
        <v>0</v>
      </c>
      <c r="D59" s="26">
        <v>0</v>
      </c>
      <c r="E59" s="14"/>
      <c r="F59" s="14"/>
    </row>
    <row r="60" spans="1:6">
      <c r="A60" s="12" t="s">
        <v>51</v>
      </c>
      <c r="B60" s="25">
        <v>0</v>
      </c>
      <c r="C60" s="26">
        <v>0</v>
      </c>
      <c r="D60" s="26">
        <v>0</v>
      </c>
      <c r="E60" s="14"/>
      <c r="F60" s="14"/>
    </row>
    <row r="61" spans="1:6">
      <c r="A61" s="12" t="s">
        <v>44</v>
      </c>
      <c r="B61" s="25">
        <v>0</v>
      </c>
      <c r="C61" s="26">
        <v>0</v>
      </c>
      <c r="D61" s="26">
        <v>0</v>
      </c>
      <c r="E61" s="14"/>
      <c r="F61" s="14"/>
    </row>
    <row r="62" spans="1:6">
      <c r="A62" s="12" t="s">
        <v>62</v>
      </c>
      <c r="B62" s="25">
        <v>0</v>
      </c>
      <c r="C62" s="26">
        <v>0</v>
      </c>
      <c r="D62" s="26">
        <v>0</v>
      </c>
      <c r="E62" s="14"/>
      <c r="F62" s="14"/>
    </row>
    <row r="63" spans="1:6">
      <c r="A63" s="12" t="s">
        <v>55</v>
      </c>
      <c r="B63" s="25">
        <v>0</v>
      </c>
      <c r="C63" s="26">
        <v>0</v>
      </c>
      <c r="D63" s="26">
        <v>0</v>
      </c>
      <c r="E63" s="14"/>
      <c r="F63" s="14"/>
    </row>
    <row r="64" spans="1:6">
      <c r="A64" s="12" t="s">
        <v>32</v>
      </c>
      <c r="B64" s="25">
        <v>0</v>
      </c>
      <c r="C64" s="26">
        <v>0</v>
      </c>
      <c r="D64" s="26">
        <v>0</v>
      </c>
      <c r="E64" s="14"/>
      <c r="F64" s="14"/>
    </row>
    <row r="65" spans="1:6">
      <c r="A65" s="17" t="s">
        <v>79</v>
      </c>
      <c r="B65" s="23">
        <f>B66+B67</f>
        <v>2241.6</v>
      </c>
      <c r="C65" s="15">
        <f>C66+C67</f>
        <v>3200</v>
      </c>
      <c r="D65" s="15">
        <f>D66+D67</f>
        <v>0</v>
      </c>
      <c r="E65" s="14"/>
      <c r="F65" s="14"/>
    </row>
    <row r="66" spans="1:6">
      <c r="A66" s="12" t="s">
        <v>20</v>
      </c>
      <c r="B66" s="25">
        <v>2241.6</v>
      </c>
      <c r="C66" s="26">
        <v>3200</v>
      </c>
      <c r="D66" s="26">
        <v>0</v>
      </c>
      <c r="E66" s="14"/>
      <c r="F66" s="14"/>
    </row>
    <row r="67" spans="1:6">
      <c r="A67" s="12" t="s">
        <v>54</v>
      </c>
      <c r="B67" s="25">
        <v>0</v>
      </c>
      <c r="C67" s="26">
        <v>0</v>
      </c>
      <c r="D67" s="26">
        <v>0</v>
      </c>
      <c r="E67" s="14"/>
      <c r="F67" s="14"/>
    </row>
    <row r="68" spans="1:6" ht="31.5">
      <c r="A68" s="18" t="s">
        <v>75</v>
      </c>
      <c r="B68" s="23">
        <f>B69</f>
        <v>0</v>
      </c>
      <c r="C68" s="15">
        <f>C69</f>
        <v>0</v>
      </c>
      <c r="D68" s="15">
        <f>D69</f>
        <v>0</v>
      </c>
      <c r="E68" s="14"/>
      <c r="F68" s="14"/>
    </row>
    <row r="69" spans="1:6">
      <c r="A69" s="19" t="s">
        <v>76</v>
      </c>
      <c r="B69" s="25">
        <v>0</v>
      </c>
      <c r="C69" s="26">
        <v>0</v>
      </c>
      <c r="D69" s="26">
        <v>0</v>
      </c>
      <c r="E69" s="14"/>
      <c r="F69" s="14"/>
    </row>
    <row r="70" spans="1:6" s="7" customFormat="1">
      <c r="A70" s="11" t="s">
        <v>33</v>
      </c>
      <c r="B70" s="23">
        <f>B72+B71+B73+B74+B77</f>
        <v>20000</v>
      </c>
      <c r="C70" s="15">
        <f>C71+C72+C73+C74+C77</f>
        <v>20000</v>
      </c>
      <c r="D70" s="15">
        <f>D71+D72+D73+D74+D77</f>
        <v>0</v>
      </c>
      <c r="E70" s="14"/>
      <c r="F70" s="14"/>
    </row>
    <row r="71" spans="1:6" s="7" customFormat="1" ht="31.5">
      <c r="A71" s="11" t="s">
        <v>85</v>
      </c>
      <c r="B71" s="23">
        <v>0</v>
      </c>
      <c r="C71" s="15">
        <v>0</v>
      </c>
      <c r="D71" s="15">
        <v>0</v>
      </c>
      <c r="E71" s="14"/>
      <c r="F71" s="14"/>
    </row>
    <row r="72" spans="1:6" s="7" customFormat="1" ht="31.5">
      <c r="A72" s="11" t="s">
        <v>86</v>
      </c>
      <c r="B72" s="23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88</v>
      </c>
      <c r="B73" s="23">
        <v>10000</v>
      </c>
      <c r="C73" s="15">
        <v>0</v>
      </c>
      <c r="D73" s="15">
        <v>0</v>
      </c>
      <c r="E73" s="14"/>
      <c r="F73" s="14"/>
    </row>
    <row r="74" spans="1:6" s="7" customFormat="1">
      <c r="A74" s="11" t="s">
        <v>89</v>
      </c>
      <c r="B74" s="23">
        <v>0</v>
      </c>
      <c r="C74" s="15">
        <v>0</v>
      </c>
      <c r="D74" s="15">
        <v>0</v>
      </c>
      <c r="E74" s="14"/>
      <c r="F74" s="14"/>
    </row>
    <row r="75" spans="1:6" s="7" customFormat="1">
      <c r="A75" s="10" t="s">
        <v>90</v>
      </c>
      <c r="B75" s="25">
        <v>0</v>
      </c>
      <c r="C75" s="26">
        <v>0</v>
      </c>
      <c r="D75" s="26">
        <v>0</v>
      </c>
      <c r="E75" s="14"/>
      <c r="F75" s="14"/>
    </row>
    <row r="76" spans="1:6" s="7" customFormat="1">
      <c r="A76" s="10" t="s">
        <v>91</v>
      </c>
      <c r="B76" s="25">
        <v>0</v>
      </c>
      <c r="C76" s="26">
        <v>0</v>
      </c>
      <c r="D76" s="26">
        <v>0</v>
      </c>
      <c r="E76" s="14"/>
      <c r="F76" s="14"/>
    </row>
    <row r="77" spans="1:6">
      <c r="A77" s="20" t="s">
        <v>93</v>
      </c>
      <c r="B77" s="15">
        <v>10000</v>
      </c>
      <c r="C77" s="15">
        <v>20000</v>
      </c>
      <c r="D77" s="15">
        <v>0</v>
      </c>
      <c r="E77" s="14"/>
      <c r="F77" s="14"/>
    </row>
    <row r="78" spans="1:6">
      <c r="A78" s="12" t="s">
        <v>92</v>
      </c>
      <c r="B78" s="25">
        <v>10000</v>
      </c>
      <c r="C78" s="26">
        <v>20000</v>
      </c>
      <c r="D78" s="26">
        <v>0</v>
      </c>
      <c r="E78" s="14"/>
      <c r="F78" s="14"/>
    </row>
    <row r="79" spans="1:6">
      <c r="A79" s="12" t="s">
        <v>91</v>
      </c>
      <c r="B79" s="25">
        <v>0</v>
      </c>
      <c r="C79" s="26">
        <v>0</v>
      </c>
      <c r="D79" s="26">
        <v>0</v>
      </c>
      <c r="E79" s="14"/>
      <c r="F79" s="14"/>
    </row>
    <row r="80" spans="1:6">
      <c r="A80" s="11" t="s">
        <v>80</v>
      </c>
      <c r="B80" s="23">
        <v>0</v>
      </c>
      <c r="C80" s="15">
        <v>0</v>
      </c>
      <c r="D80" s="15">
        <v>0</v>
      </c>
      <c r="E80" s="14"/>
      <c r="F80" s="14"/>
    </row>
    <row r="81" spans="1:6">
      <c r="A81" s="11" t="s">
        <v>81</v>
      </c>
      <c r="B81" s="23">
        <v>0</v>
      </c>
      <c r="C81" s="15">
        <v>0</v>
      </c>
      <c r="D81" s="15">
        <v>0</v>
      </c>
      <c r="E81" s="14"/>
      <c r="F81" s="14"/>
    </row>
    <row r="82" spans="1:6" ht="31.5">
      <c r="A82" s="11" t="s">
        <v>82</v>
      </c>
      <c r="B82" s="23">
        <f>SUM(B83:B88)</f>
        <v>169965.75</v>
      </c>
      <c r="C82" s="15">
        <f>SUM(C83:C88)</f>
        <v>122100</v>
      </c>
      <c r="D82" s="15">
        <f>SUM(D83:D88)</f>
        <v>0</v>
      </c>
      <c r="E82" s="14"/>
      <c r="F82" s="14"/>
    </row>
    <row r="83" spans="1:6">
      <c r="A83" s="10" t="s">
        <v>1</v>
      </c>
      <c r="B83" s="25">
        <v>15858.75</v>
      </c>
      <c r="C83" s="26">
        <v>17100</v>
      </c>
      <c r="D83" s="26">
        <v>0</v>
      </c>
      <c r="E83" s="14"/>
      <c r="F83" s="14"/>
    </row>
    <row r="84" spans="1:6">
      <c r="A84" s="10" t="s">
        <v>40</v>
      </c>
      <c r="B84" s="25">
        <v>0</v>
      </c>
      <c r="C84" s="26">
        <v>0</v>
      </c>
      <c r="D84" s="26">
        <v>0</v>
      </c>
      <c r="E84" s="14"/>
      <c r="F84" s="14"/>
    </row>
    <row r="85" spans="1:6">
      <c r="A85" s="10" t="s">
        <v>0</v>
      </c>
      <c r="B85" s="25">
        <v>3085</v>
      </c>
      <c r="C85" s="26">
        <v>5000</v>
      </c>
      <c r="D85" s="26">
        <v>0</v>
      </c>
      <c r="E85" s="14"/>
      <c r="F85" s="14"/>
    </row>
    <row r="86" spans="1:6">
      <c r="A86" s="10" t="s">
        <v>2</v>
      </c>
      <c r="B86" s="25">
        <v>146857</v>
      </c>
      <c r="C86" s="26">
        <v>100000</v>
      </c>
      <c r="D86" s="26">
        <v>0</v>
      </c>
      <c r="E86" s="14"/>
      <c r="F86" s="14"/>
    </row>
    <row r="87" spans="1:6" ht="31.5">
      <c r="A87" s="12" t="s">
        <v>83</v>
      </c>
      <c r="B87" s="25">
        <v>0</v>
      </c>
      <c r="C87" s="26">
        <v>0</v>
      </c>
      <c r="D87" s="26">
        <v>0</v>
      </c>
      <c r="E87" s="14"/>
      <c r="F87" s="14"/>
    </row>
    <row r="88" spans="1:6">
      <c r="A88" s="12" t="s">
        <v>84</v>
      </c>
      <c r="B88" s="25">
        <v>4165</v>
      </c>
      <c r="C88" s="26">
        <v>0</v>
      </c>
      <c r="D88" s="26">
        <v>0</v>
      </c>
      <c r="E88" s="14"/>
      <c r="F88" s="14"/>
    </row>
    <row r="89" spans="1:6" ht="31.5">
      <c r="A89" s="20" t="s">
        <v>87</v>
      </c>
      <c r="B89" s="23">
        <f>B90+B91</f>
        <v>3000</v>
      </c>
      <c r="C89" s="15">
        <f>C90+C91</f>
        <v>8000</v>
      </c>
      <c r="D89" s="15">
        <f>D90+D91</f>
        <v>0</v>
      </c>
      <c r="E89" s="14"/>
      <c r="F89" s="14"/>
    </row>
    <row r="90" spans="1:6">
      <c r="A90" s="12" t="s">
        <v>6</v>
      </c>
      <c r="B90" s="25">
        <v>3000</v>
      </c>
      <c r="C90" s="26">
        <v>8000</v>
      </c>
      <c r="D90" s="26">
        <v>0</v>
      </c>
      <c r="E90" s="14"/>
      <c r="F90" s="14"/>
    </row>
    <row r="91" spans="1:6">
      <c r="A91" s="12" t="s">
        <v>5</v>
      </c>
      <c r="B91" s="25">
        <v>0</v>
      </c>
      <c r="C91" s="26">
        <v>0</v>
      </c>
      <c r="D91" s="26">
        <v>0</v>
      </c>
      <c r="E91" s="14"/>
      <c r="F91" s="14"/>
    </row>
    <row r="92" spans="1:6" ht="47.25">
      <c r="A92" s="11" t="s">
        <v>77</v>
      </c>
      <c r="B92" s="23">
        <f>B93</f>
        <v>0</v>
      </c>
      <c r="C92" s="15">
        <f>C93</f>
        <v>0</v>
      </c>
      <c r="D92" s="15">
        <f>D93</f>
        <v>0</v>
      </c>
      <c r="E92" s="14"/>
      <c r="F92" s="14"/>
    </row>
    <row r="93" spans="1:6">
      <c r="A93" s="12" t="s">
        <v>19</v>
      </c>
      <c r="B93" s="25">
        <v>0</v>
      </c>
      <c r="C93" s="26"/>
      <c r="D93" s="26">
        <v>0</v>
      </c>
      <c r="E93" s="14"/>
      <c r="F93" s="14"/>
    </row>
    <row r="94" spans="1:6" ht="47.25">
      <c r="A94" s="11" t="s">
        <v>78</v>
      </c>
      <c r="B94" s="23">
        <f>B95</f>
        <v>47605.8</v>
      </c>
      <c r="C94" s="15">
        <f>C95</f>
        <v>37400</v>
      </c>
      <c r="D94" s="15">
        <f>D95</f>
        <v>0</v>
      </c>
      <c r="E94" s="14"/>
      <c r="F94" s="14"/>
    </row>
    <row r="95" spans="1:6">
      <c r="A95" s="12" t="s">
        <v>19</v>
      </c>
      <c r="B95" s="25">
        <v>47605.8</v>
      </c>
      <c r="C95" s="26">
        <v>37400</v>
      </c>
      <c r="D95" s="26">
        <v>0</v>
      </c>
      <c r="E95" s="14"/>
      <c r="F95" s="14"/>
    </row>
    <row r="96" spans="1:6">
      <c r="A96" s="11" t="s">
        <v>64</v>
      </c>
      <c r="B96" s="23">
        <v>0</v>
      </c>
      <c r="C96" s="15"/>
      <c r="D96" s="15">
        <v>0</v>
      </c>
      <c r="E96" s="14"/>
      <c r="F96" s="14"/>
    </row>
    <row r="97" spans="1:6" ht="31.5">
      <c r="A97" s="11" t="s">
        <v>65</v>
      </c>
      <c r="B97" s="23">
        <f>B98+B102+B104+B120+B152+B155+B157+B167+B168+B169+B176+B179+B181+B183</f>
        <v>1063054.58</v>
      </c>
      <c r="C97" s="15">
        <f>C98+C102+C104+C120+C152+C155+C157+C167+C168+C169+C176+C179+C181+C183</f>
        <v>640200</v>
      </c>
      <c r="D97" s="15">
        <f>D98+D102+D104+D120+D152+D155+D157+D167+D168+D169+D176+D179+D181+D183</f>
        <v>0</v>
      </c>
      <c r="E97" s="14"/>
      <c r="F97" s="14"/>
    </row>
    <row r="98" spans="1:6" s="7" customFormat="1">
      <c r="A98" s="9" t="s">
        <v>7</v>
      </c>
      <c r="B98" s="23">
        <f>B99+B100+B101</f>
        <v>0</v>
      </c>
      <c r="C98" s="15">
        <f>C99+C100+C101</f>
        <v>0</v>
      </c>
      <c r="D98" s="15">
        <f>D99+D100+D101</f>
        <v>0</v>
      </c>
      <c r="E98" s="14"/>
      <c r="F98" s="14"/>
    </row>
    <row r="99" spans="1:6">
      <c r="A99" s="10" t="s">
        <v>39</v>
      </c>
      <c r="B99" s="25">
        <v>0</v>
      </c>
      <c r="C99" s="26">
        <v>0</v>
      </c>
      <c r="D99" s="26">
        <v>0</v>
      </c>
      <c r="E99" s="14"/>
      <c r="F99" s="14"/>
    </row>
    <row r="100" spans="1:6">
      <c r="A100" s="10" t="s">
        <v>41</v>
      </c>
      <c r="B100" s="25">
        <v>0</v>
      </c>
      <c r="C100" s="26">
        <v>0</v>
      </c>
      <c r="D100" s="26">
        <v>0</v>
      </c>
      <c r="E100" s="14"/>
      <c r="F100" s="14"/>
    </row>
    <row r="101" spans="1:6">
      <c r="A101" s="10" t="s">
        <v>9</v>
      </c>
      <c r="B101" s="25">
        <v>0</v>
      </c>
      <c r="C101" s="26">
        <v>0</v>
      </c>
      <c r="D101" s="26">
        <v>0</v>
      </c>
      <c r="E101" s="14"/>
      <c r="F101" s="14"/>
    </row>
    <row r="102" spans="1:6" s="7" customFormat="1">
      <c r="A102" s="11" t="s">
        <v>38</v>
      </c>
      <c r="B102" s="23">
        <f>B103</f>
        <v>0</v>
      </c>
      <c r="C102" s="15">
        <f>C103</f>
        <v>0</v>
      </c>
      <c r="D102" s="15">
        <f>D103</f>
        <v>0</v>
      </c>
      <c r="E102" s="14"/>
      <c r="F102" s="14"/>
    </row>
    <row r="103" spans="1:6">
      <c r="A103" s="10" t="s">
        <v>66</v>
      </c>
      <c r="B103" s="25">
        <v>0</v>
      </c>
      <c r="C103" s="26">
        <v>0</v>
      </c>
      <c r="D103" s="26">
        <v>0</v>
      </c>
      <c r="E103" s="14"/>
      <c r="F103" s="14"/>
    </row>
    <row r="104" spans="1:6" s="7" customFormat="1">
      <c r="A104" s="9" t="s">
        <v>10</v>
      </c>
      <c r="B104" s="23">
        <f>SUM(B105:B119)</f>
        <v>293270.89</v>
      </c>
      <c r="C104" s="15">
        <f>SUM(C105:C119)</f>
        <v>65900</v>
      </c>
      <c r="D104" s="15">
        <f>SUM(D105:D119)</f>
        <v>0</v>
      </c>
      <c r="E104" s="14"/>
      <c r="F104" s="14"/>
    </row>
    <row r="105" spans="1:6" s="7" customFormat="1" ht="18.75" customHeight="1">
      <c r="A105" s="10" t="s">
        <v>56</v>
      </c>
      <c r="B105" s="25">
        <v>107538.89</v>
      </c>
      <c r="C105" s="26">
        <v>63900</v>
      </c>
      <c r="D105" s="26">
        <v>0</v>
      </c>
      <c r="E105" s="14"/>
      <c r="F105" s="14"/>
    </row>
    <row r="106" spans="1:6" s="7" customFormat="1">
      <c r="A106" s="10" t="s">
        <v>57</v>
      </c>
      <c r="B106" s="25">
        <v>0</v>
      </c>
      <c r="C106" s="26">
        <v>0</v>
      </c>
      <c r="D106" s="26">
        <v>0</v>
      </c>
      <c r="E106" s="14"/>
      <c r="F106" s="14"/>
    </row>
    <row r="107" spans="1:6">
      <c r="A107" s="10" t="s">
        <v>11</v>
      </c>
      <c r="B107" s="25">
        <v>0</v>
      </c>
      <c r="C107" s="26">
        <v>0</v>
      </c>
      <c r="D107" s="26">
        <v>0</v>
      </c>
      <c r="E107" s="14"/>
      <c r="F107" s="14"/>
    </row>
    <row r="108" spans="1:6">
      <c r="A108" s="10" t="s">
        <v>43</v>
      </c>
      <c r="B108" s="25">
        <v>0</v>
      </c>
      <c r="C108" s="26">
        <v>0</v>
      </c>
      <c r="D108" s="26">
        <v>0</v>
      </c>
      <c r="E108" s="14"/>
      <c r="F108" s="14"/>
    </row>
    <row r="109" spans="1:6">
      <c r="A109" s="10" t="s">
        <v>25</v>
      </c>
      <c r="B109" s="25">
        <v>0</v>
      </c>
      <c r="C109" s="26">
        <v>0</v>
      </c>
      <c r="D109" s="26">
        <v>0</v>
      </c>
      <c r="E109" s="14"/>
      <c r="F109" s="14"/>
    </row>
    <row r="110" spans="1:6" ht="31.5">
      <c r="A110" s="12" t="s">
        <v>12</v>
      </c>
      <c r="B110" s="25">
        <v>0</v>
      </c>
      <c r="C110" s="26">
        <v>0</v>
      </c>
      <c r="D110" s="26">
        <v>0</v>
      </c>
      <c r="E110" s="14"/>
      <c r="F110" s="14"/>
    </row>
    <row r="111" spans="1:6">
      <c r="A111" s="12" t="s">
        <v>13</v>
      </c>
      <c r="B111" s="25">
        <v>0</v>
      </c>
      <c r="C111" s="26">
        <v>0</v>
      </c>
      <c r="D111" s="26">
        <v>0</v>
      </c>
      <c r="E111" s="14"/>
      <c r="F111" s="14"/>
    </row>
    <row r="112" spans="1:6">
      <c r="A112" s="12" t="s">
        <v>14</v>
      </c>
      <c r="B112" s="25">
        <v>3600</v>
      </c>
      <c r="C112" s="26">
        <v>2000</v>
      </c>
      <c r="D112" s="26">
        <v>0</v>
      </c>
      <c r="E112" s="14"/>
      <c r="F112" s="14"/>
    </row>
    <row r="113" spans="1:6">
      <c r="A113" s="12" t="s">
        <v>45</v>
      </c>
      <c r="B113" s="25">
        <v>0</v>
      </c>
      <c r="C113" s="26">
        <v>0</v>
      </c>
      <c r="D113" s="26">
        <v>0</v>
      </c>
      <c r="E113" s="14"/>
      <c r="F113" s="14"/>
    </row>
    <row r="114" spans="1:6">
      <c r="A114" s="12" t="s">
        <v>15</v>
      </c>
      <c r="B114" s="25">
        <v>0</v>
      </c>
      <c r="C114" s="26">
        <v>0</v>
      </c>
      <c r="D114" s="26">
        <v>0</v>
      </c>
      <c r="E114" s="14"/>
      <c r="F114" s="14"/>
    </row>
    <row r="115" spans="1:6">
      <c r="A115" s="12" t="s">
        <v>16</v>
      </c>
      <c r="B115" s="25">
        <v>0</v>
      </c>
      <c r="C115" s="26">
        <v>0</v>
      </c>
      <c r="D115" s="26">
        <v>0</v>
      </c>
      <c r="E115" s="14"/>
      <c r="F115" s="14"/>
    </row>
    <row r="116" spans="1:6">
      <c r="A116" s="12" t="s">
        <v>4</v>
      </c>
      <c r="B116" s="25">
        <v>0</v>
      </c>
      <c r="C116" s="26">
        <v>0</v>
      </c>
      <c r="D116" s="26">
        <v>0</v>
      </c>
      <c r="E116" s="14"/>
      <c r="F116" s="14"/>
    </row>
    <row r="117" spans="1:6">
      <c r="A117" s="13" t="s">
        <v>61</v>
      </c>
      <c r="B117" s="25">
        <v>0</v>
      </c>
      <c r="C117" s="26">
        <v>0</v>
      </c>
      <c r="D117" s="26">
        <v>0</v>
      </c>
      <c r="E117" s="14"/>
      <c r="F117" s="14"/>
    </row>
    <row r="118" spans="1:6">
      <c r="A118" s="12" t="s">
        <v>63</v>
      </c>
      <c r="B118" s="25">
        <v>0</v>
      </c>
      <c r="C118" s="26">
        <v>0</v>
      </c>
      <c r="D118" s="26">
        <v>0</v>
      </c>
      <c r="E118" s="14"/>
      <c r="F118" s="14"/>
    </row>
    <row r="119" spans="1:6">
      <c r="A119" s="13" t="s">
        <v>3</v>
      </c>
      <c r="B119" s="25">
        <v>182132</v>
      </c>
      <c r="C119" s="26">
        <v>0</v>
      </c>
      <c r="D119" s="26">
        <v>0</v>
      </c>
      <c r="E119" s="14"/>
      <c r="F119" s="14"/>
    </row>
    <row r="120" spans="1:6" s="7" customFormat="1" ht="31.5">
      <c r="A120" s="9" t="s">
        <v>17</v>
      </c>
      <c r="B120" s="23">
        <f>SUM(B121:B151)</f>
        <v>271662.89</v>
      </c>
      <c r="C120" s="15">
        <f>SUM(C121:C151)</f>
        <v>474400</v>
      </c>
      <c r="D120" s="15">
        <f>SUM(D121:D151)</f>
        <v>0</v>
      </c>
      <c r="E120" s="14"/>
      <c r="F120" s="14"/>
    </row>
    <row r="121" spans="1:6" s="7" customFormat="1" ht="17.25" customHeight="1">
      <c r="A121" s="12" t="s">
        <v>8</v>
      </c>
      <c r="B121" s="25">
        <v>0</v>
      </c>
      <c r="C121" s="26">
        <v>0</v>
      </c>
      <c r="D121" s="26">
        <v>0</v>
      </c>
      <c r="E121" s="14"/>
      <c r="F121" s="14"/>
    </row>
    <row r="122" spans="1:6" s="7" customFormat="1">
      <c r="A122" s="12" t="s">
        <v>57</v>
      </c>
      <c r="B122" s="25">
        <v>0</v>
      </c>
      <c r="C122" s="26">
        <v>0</v>
      </c>
      <c r="D122" s="26">
        <v>0</v>
      </c>
      <c r="E122" s="14"/>
      <c r="F122" s="14"/>
    </row>
    <row r="123" spans="1:6">
      <c r="A123" s="12" t="s">
        <v>18</v>
      </c>
      <c r="B123" s="25">
        <v>0</v>
      </c>
      <c r="C123" s="26">
        <v>0</v>
      </c>
      <c r="D123" s="26">
        <v>0</v>
      </c>
      <c r="E123" s="14"/>
      <c r="F123" s="14"/>
    </row>
    <row r="124" spans="1:6">
      <c r="A124" s="12" t="s">
        <v>36</v>
      </c>
      <c r="B124" s="25">
        <v>0</v>
      </c>
      <c r="C124" s="26">
        <v>0</v>
      </c>
      <c r="D124" s="26">
        <v>0</v>
      </c>
      <c r="E124" s="14"/>
      <c r="F124" s="14"/>
    </row>
    <row r="125" spans="1:6">
      <c r="A125" s="12" t="s">
        <v>37</v>
      </c>
      <c r="B125" s="25">
        <v>0</v>
      </c>
      <c r="C125" s="26">
        <v>0</v>
      </c>
      <c r="D125" s="26">
        <v>0</v>
      </c>
      <c r="E125" s="14"/>
      <c r="F125" s="14"/>
    </row>
    <row r="126" spans="1:6">
      <c r="A126" s="12" t="s">
        <v>21</v>
      </c>
      <c r="B126" s="25">
        <v>0</v>
      </c>
      <c r="C126" s="26">
        <v>0</v>
      </c>
      <c r="D126" s="26">
        <v>0</v>
      </c>
      <c r="E126" s="14"/>
      <c r="F126" s="14"/>
    </row>
    <row r="127" spans="1:6">
      <c r="A127" s="12" t="s">
        <v>22</v>
      </c>
      <c r="B127" s="25">
        <v>0</v>
      </c>
      <c r="C127" s="26">
        <v>0</v>
      </c>
      <c r="D127" s="26">
        <v>0</v>
      </c>
      <c r="E127" s="14"/>
      <c r="F127" s="14"/>
    </row>
    <row r="128" spans="1:6">
      <c r="A128" s="12" t="s">
        <v>42</v>
      </c>
      <c r="B128" s="25">
        <v>0</v>
      </c>
      <c r="C128" s="26">
        <v>0</v>
      </c>
      <c r="D128" s="26">
        <v>0</v>
      </c>
      <c r="E128" s="14"/>
      <c r="F128" s="14"/>
    </row>
    <row r="129" spans="1:6" ht="31.5">
      <c r="A129" s="12" t="s">
        <v>23</v>
      </c>
      <c r="B129" s="25">
        <v>0</v>
      </c>
      <c r="C129" s="26">
        <v>0</v>
      </c>
      <c r="D129" s="26">
        <v>0</v>
      </c>
      <c r="E129" s="14"/>
      <c r="F129" s="14"/>
    </row>
    <row r="130" spans="1:6">
      <c r="A130" s="12" t="s">
        <v>24</v>
      </c>
      <c r="B130" s="25">
        <v>0</v>
      </c>
      <c r="C130" s="26">
        <v>0</v>
      </c>
      <c r="D130" s="26">
        <v>0</v>
      </c>
      <c r="E130" s="14"/>
      <c r="F130" s="14"/>
    </row>
    <row r="131" spans="1:6">
      <c r="A131" s="12" t="s">
        <v>46</v>
      </c>
      <c r="B131" s="25">
        <v>0</v>
      </c>
      <c r="C131" s="26">
        <v>0</v>
      </c>
      <c r="D131" s="26">
        <v>0</v>
      </c>
      <c r="E131" s="14"/>
      <c r="F131" s="14"/>
    </row>
    <row r="132" spans="1:6">
      <c r="A132" s="12" t="s">
        <v>25</v>
      </c>
      <c r="B132" s="25">
        <v>0</v>
      </c>
      <c r="C132" s="26">
        <v>0</v>
      </c>
      <c r="D132" s="26">
        <v>0</v>
      </c>
      <c r="E132" s="14"/>
      <c r="F132" s="14"/>
    </row>
    <row r="133" spans="1:6">
      <c r="A133" s="12" t="s">
        <v>26</v>
      </c>
      <c r="B133" s="25">
        <v>0</v>
      </c>
      <c r="C133" s="26">
        <v>0</v>
      </c>
      <c r="D133" s="26">
        <v>0</v>
      </c>
      <c r="E133" s="14"/>
      <c r="F133" s="14"/>
    </row>
    <row r="134" spans="1:6">
      <c r="A134" s="12" t="s">
        <v>27</v>
      </c>
      <c r="B134" s="25">
        <v>2800</v>
      </c>
      <c r="C134" s="26">
        <v>6100</v>
      </c>
      <c r="D134" s="26">
        <v>0</v>
      </c>
      <c r="E134" s="14"/>
      <c r="F134" s="14"/>
    </row>
    <row r="135" spans="1:6" ht="31.5">
      <c r="A135" s="27" t="s">
        <v>56</v>
      </c>
      <c r="B135" s="25">
        <v>20000</v>
      </c>
      <c r="C135" s="26">
        <v>0</v>
      </c>
      <c r="D135" s="26">
        <v>0</v>
      </c>
      <c r="E135" s="14"/>
      <c r="F135" s="14"/>
    </row>
    <row r="136" spans="1:6">
      <c r="A136" s="12" t="s">
        <v>34</v>
      </c>
      <c r="B136" s="25">
        <v>0</v>
      </c>
      <c r="C136" s="26">
        <v>0</v>
      </c>
      <c r="D136" s="26">
        <v>0</v>
      </c>
      <c r="E136" s="14"/>
      <c r="F136" s="14"/>
    </row>
    <row r="137" spans="1:6">
      <c r="A137" s="12" t="s">
        <v>30</v>
      </c>
      <c r="B137" s="25">
        <v>0</v>
      </c>
      <c r="C137" s="26">
        <v>0</v>
      </c>
      <c r="D137" s="26">
        <v>0</v>
      </c>
      <c r="E137" s="14"/>
      <c r="F137" s="14"/>
    </row>
    <row r="138" spans="1:6">
      <c r="A138" s="12" t="s">
        <v>31</v>
      </c>
      <c r="B138" s="25">
        <v>0</v>
      </c>
      <c r="C138" s="26">
        <v>0</v>
      </c>
      <c r="D138" s="26">
        <v>0</v>
      </c>
      <c r="E138" s="14"/>
      <c r="F138" s="14"/>
    </row>
    <row r="139" spans="1:6">
      <c r="A139" s="12" t="s">
        <v>35</v>
      </c>
      <c r="B139" s="25">
        <v>0</v>
      </c>
      <c r="C139" s="26">
        <v>0</v>
      </c>
      <c r="D139" s="26">
        <v>0</v>
      </c>
      <c r="E139" s="14"/>
      <c r="F139" s="14"/>
    </row>
    <row r="140" spans="1:6">
      <c r="A140" s="12" t="s">
        <v>29</v>
      </c>
      <c r="B140" s="25">
        <v>248862.89</v>
      </c>
      <c r="C140" s="26">
        <v>468300</v>
      </c>
      <c r="D140" s="26">
        <v>0</v>
      </c>
      <c r="E140" s="14"/>
      <c r="F140" s="14"/>
    </row>
    <row r="141" spans="1:6">
      <c r="A141" s="12" t="s">
        <v>53</v>
      </c>
      <c r="B141" s="25">
        <v>0</v>
      </c>
      <c r="C141" s="26">
        <v>0</v>
      </c>
      <c r="D141" s="26">
        <v>0</v>
      </c>
      <c r="E141" s="14"/>
      <c r="F141" s="14"/>
    </row>
    <row r="142" spans="1:6" ht="31.5">
      <c r="A142" s="12" t="s">
        <v>47</v>
      </c>
      <c r="B142" s="25">
        <v>0</v>
      </c>
      <c r="C142" s="26">
        <v>0</v>
      </c>
      <c r="D142" s="26">
        <v>0</v>
      </c>
      <c r="E142" s="14"/>
      <c r="F142" s="14"/>
    </row>
    <row r="143" spans="1:6">
      <c r="A143" s="12" t="s">
        <v>48</v>
      </c>
      <c r="B143" s="25">
        <v>0</v>
      </c>
      <c r="C143" s="26">
        <v>0</v>
      </c>
      <c r="D143" s="26">
        <v>0</v>
      </c>
      <c r="E143" s="14"/>
      <c r="F143" s="14"/>
    </row>
    <row r="144" spans="1:6">
      <c r="A144" s="12" t="s">
        <v>49</v>
      </c>
      <c r="B144" s="25">
        <v>0</v>
      </c>
      <c r="C144" s="26">
        <v>0</v>
      </c>
      <c r="D144" s="26">
        <v>0</v>
      </c>
      <c r="E144" s="14"/>
      <c r="F144" s="14"/>
    </row>
    <row r="145" spans="1:6">
      <c r="A145" s="12" t="s">
        <v>52</v>
      </c>
      <c r="B145" s="25">
        <v>0</v>
      </c>
      <c r="C145" s="26">
        <v>0</v>
      </c>
      <c r="D145" s="26">
        <v>0</v>
      </c>
      <c r="E145" s="14"/>
      <c r="F145" s="14"/>
    </row>
    <row r="146" spans="1:6" ht="31.5">
      <c r="A146" s="12" t="s">
        <v>50</v>
      </c>
      <c r="B146" s="25">
        <v>0</v>
      </c>
      <c r="C146" s="26">
        <v>0</v>
      </c>
      <c r="D146" s="26">
        <v>0</v>
      </c>
      <c r="E146" s="14"/>
      <c r="F146" s="14"/>
    </row>
    <row r="147" spans="1:6">
      <c r="A147" s="12" t="s">
        <v>51</v>
      </c>
      <c r="B147" s="25">
        <v>0</v>
      </c>
      <c r="C147" s="26">
        <v>0</v>
      </c>
      <c r="D147" s="26">
        <v>0</v>
      </c>
      <c r="E147" s="14"/>
      <c r="F147" s="14"/>
    </row>
    <row r="148" spans="1:6">
      <c r="A148" s="12" t="s">
        <v>44</v>
      </c>
      <c r="B148" s="25">
        <v>0</v>
      </c>
      <c r="C148" s="26">
        <v>0</v>
      </c>
      <c r="D148" s="26">
        <v>0</v>
      </c>
      <c r="E148" s="14"/>
      <c r="F148" s="14"/>
    </row>
    <row r="149" spans="1:6">
      <c r="A149" s="12" t="s">
        <v>62</v>
      </c>
      <c r="B149" s="25">
        <v>0</v>
      </c>
      <c r="C149" s="26">
        <v>0</v>
      </c>
      <c r="D149" s="26">
        <v>0</v>
      </c>
      <c r="E149" s="14"/>
      <c r="F149" s="14"/>
    </row>
    <row r="150" spans="1:6">
      <c r="A150" s="12" t="s">
        <v>55</v>
      </c>
      <c r="B150" s="25">
        <v>0</v>
      </c>
      <c r="C150" s="26">
        <v>0</v>
      </c>
      <c r="D150" s="26">
        <v>0</v>
      </c>
      <c r="E150" s="14"/>
      <c r="F150" s="14"/>
    </row>
    <row r="151" spans="1:6">
      <c r="A151" s="12" t="s">
        <v>32</v>
      </c>
      <c r="B151" s="25">
        <v>0</v>
      </c>
      <c r="C151" s="26">
        <v>0</v>
      </c>
      <c r="D151" s="26">
        <v>0</v>
      </c>
      <c r="E151" s="14"/>
      <c r="F151" s="14"/>
    </row>
    <row r="152" spans="1:6">
      <c r="A152" s="17" t="s">
        <v>79</v>
      </c>
      <c r="B152" s="23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5">
        <v>0</v>
      </c>
      <c r="C153" s="26">
        <v>0</v>
      </c>
      <c r="D153" s="26">
        <v>0</v>
      </c>
      <c r="E153" s="14"/>
      <c r="F153" s="14"/>
    </row>
    <row r="154" spans="1:6">
      <c r="A154" s="12" t="s">
        <v>54</v>
      </c>
      <c r="B154" s="25">
        <v>0</v>
      </c>
      <c r="C154" s="26">
        <v>0</v>
      </c>
      <c r="D154" s="26">
        <v>0</v>
      </c>
      <c r="E154" s="14"/>
      <c r="F154" s="14"/>
    </row>
    <row r="155" spans="1:6" ht="31.5">
      <c r="A155" s="18" t="s">
        <v>75</v>
      </c>
      <c r="B155" s="23">
        <f>B156</f>
        <v>0</v>
      </c>
      <c r="C155" s="15">
        <f>C156</f>
        <v>0</v>
      </c>
      <c r="D155" s="15">
        <f>D156</f>
        <v>0</v>
      </c>
      <c r="E155" s="14"/>
      <c r="F155" s="14"/>
    </row>
    <row r="156" spans="1:6">
      <c r="A156" s="12" t="s">
        <v>76</v>
      </c>
      <c r="B156" s="23">
        <v>0</v>
      </c>
      <c r="C156" s="15">
        <v>0</v>
      </c>
      <c r="D156" s="15">
        <v>0</v>
      </c>
      <c r="E156" s="14"/>
      <c r="F156" s="14"/>
    </row>
    <row r="157" spans="1:6" s="7" customFormat="1">
      <c r="A157" s="11" t="s">
        <v>33</v>
      </c>
      <c r="B157" s="23">
        <f>B158+B159+B160+B161+B164</f>
        <v>0</v>
      </c>
      <c r="C157" s="15">
        <f>C158+C159+C160+C161+C164</f>
        <v>0</v>
      </c>
      <c r="D157" s="15">
        <f>D158+D159+D160+D161+D164</f>
        <v>0</v>
      </c>
      <c r="E157" s="14"/>
      <c r="F157" s="14"/>
    </row>
    <row r="158" spans="1:6" s="7" customFormat="1" ht="31.5">
      <c r="A158" s="11" t="s">
        <v>85</v>
      </c>
      <c r="B158" s="23">
        <v>0</v>
      </c>
      <c r="C158" s="15">
        <v>0</v>
      </c>
      <c r="D158" s="15">
        <v>0</v>
      </c>
      <c r="E158" s="14"/>
      <c r="F158" s="14"/>
    </row>
    <row r="159" spans="1:6" s="7" customFormat="1" ht="31.5">
      <c r="A159" s="11" t="s">
        <v>86</v>
      </c>
      <c r="B159" s="23">
        <v>0</v>
      </c>
      <c r="C159" s="15">
        <v>0</v>
      </c>
      <c r="D159" s="15">
        <v>0</v>
      </c>
      <c r="E159" s="14"/>
      <c r="F159" s="14"/>
    </row>
    <row r="160" spans="1:6" s="7" customFormat="1">
      <c r="A160" s="11" t="s">
        <v>88</v>
      </c>
      <c r="B160" s="23">
        <v>0</v>
      </c>
      <c r="C160" s="15">
        <v>0</v>
      </c>
      <c r="D160" s="15">
        <v>0</v>
      </c>
      <c r="E160" s="14"/>
      <c r="F160" s="14"/>
    </row>
    <row r="161" spans="1:6" s="7" customFormat="1">
      <c r="A161" s="11" t="s">
        <v>89</v>
      </c>
      <c r="B161" s="23">
        <v>0</v>
      </c>
      <c r="C161" s="15">
        <v>0</v>
      </c>
      <c r="D161" s="15">
        <v>0</v>
      </c>
      <c r="E161" s="14"/>
      <c r="F161" s="14"/>
    </row>
    <row r="162" spans="1:6" s="7" customFormat="1">
      <c r="A162" s="10" t="s">
        <v>90</v>
      </c>
      <c r="B162" s="25">
        <v>0</v>
      </c>
      <c r="C162" s="26">
        <v>0</v>
      </c>
      <c r="D162" s="26">
        <v>0</v>
      </c>
      <c r="E162" s="14"/>
      <c r="F162" s="14"/>
    </row>
    <row r="163" spans="1:6" s="7" customFormat="1">
      <c r="A163" s="10" t="s">
        <v>91</v>
      </c>
      <c r="B163" s="25">
        <v>0</v>
      </c>
      <c r="C163" s="26">
        <v>0</v>
      </c>
      <c r="D163" s="26">
        <v>0</v>
      </c>
      <c r="E163" s="14"/>
      <c r="F163" s="14"/>
    </row>
    <row r="164" spans="1:6">
      <c r="A164" s="20" t="s">
        <v>93</v>
      </c>
      <c r="B164" s="23">
        <v>0</v>
      </c>
      <c r="C164" s="15">
        <v>0</v>
      </c>
      <c r="D164" s="15">
        <v>0</v>
      </c>
      <c r="E164" s="14"/>
      <c r="F164" s="14"/>
    </row>
    <row r="165" spans="1:6">
      <c r="A165" s="12" t="s">
        <v>92</v>
      </c>
      <c r="B165" s="25">
        <v>0</v>
      </c>
      <c r="C165" s="26">
        <v>0</v>
      </c>
      <c r="D165" s="26">
        <v>0</v>
      </c>
      <c r="E165" s="14"/>
      <c r="F165" s="14"/>
    </row>
    <row r="166" spans="1:6">
      <c r="A166" s="12" t="s">
        <v>91</v>
      </c>
      <c r="B166" s="25">
        <v>0</v>
      </c>
      <c r="C166" s="26">
        <v>0</v>
      </c>
      <c r="D166" s="26">
        <v>0</v>
      </c>
      <c r="E166" s="14"/>
      <c r="F166" s="14"/>
    </row>
    <row r="167" spans="1:6">
      <c r="A167" s="11" t="s">
        <v>80</v>
      </c>
      <c r="B167" s="23">
        <v>0</v>
      </c>
      <c r="C167" s="15">
        <v>0</v>
      </c>
      <c r="D167" s="15">
        <v>0</v>
      </c>
      <c r="E167" s="14"/>
      <c r="F167" s="14"/>
    </row>
    <row r="168" spans="1:6">
      <c r="A168" s="11" t="s">
        <v>81</v>
      </c>
      <c r="B168" s="23">
        <v>0</v>
      </c>
      <c r="C168" s="15">
        <v>0</v>
      </c>
      <c r="D168" s="15">
        <v>0</v>
      </c>
      <c r="E168" s="14"/>
      <c r="F168" s="14"/>
    </row>
    <row r="169" spans="1:6" ht="31.5">
      <c r="A169" s="11" t="s">
        <v>82</v>
      </c>
      <c r="B169" s="23">
        <f>SUM(B170:B175)</f>
        <v>357475</v>
      </c>
      <c r="C169" s="15">
        <f>SUM(C170:C175)</f>
        <v>18300</v>
      </c>
      <c r="D169" s="15">
        <f>SUM(D170:D175)</f>
        <v>0</v>
      </c>
      <c r="E169" s="14"/>
      <c r="F169" s="14"/>
    </row>
    <row r="170" spans="1:6">
      <c r="A170" s="10" t="s">
        <v>1</v>
      </c>
      <c r="B170" s="25">
        <v>13179</v>
      </c>
      <c r="C170" s="26">
        <v>6800</v>
      </c>
      <c r="D170" s="26">
        <v>0</v>
      </c>
      <c r="E170" s="14"/>
      <c r="F170" s="14"/>
    </row>
    <row r="171" spans="1:6">
      <c r="A171" s="10" t="s">
        <v>40</v>
      </c>
      <c r="B171" s="25">
        <v>0</v>
      </c>
      <c r="C171" s="26">
        <v>0</v>
      </c>
      <c r="D171" s="26">
        <v>0</v>
      </c>
      <c r="E171" s="14"/>
      <c r="F171" s="14"/>
    </row>
    <row r="172" spans="1:6">
      <c r="A172" s="10" t="s">
        <v>0</v>
      </c>
      <c r="B172" s="25">
        <v>39184</v>
      </c>
      <c r="C172" s="26">
        <v>11500</v>
      </c>
      <c r="D172" s="26">
        <v>0</v>
      </c>
      <c r="E172" s="14"/>
      <c r="F172" s="14"/>
    </row>
    <row r="173" spans="1:6">
      <c r="A173" s="10" t="s">
        <v>2</v>
      </c>
      <c r="B173" s="25">
        <v>305112</v>
      </c>
      <c r="C173" s="26">
        <v>0</v>
      </c>
      <c r="D173" s="26">
        <v>0</v>
      </c>
      <c r="E173" s="14"/>
      <c r="F173" s="14"/>
    </row>
    <row r="174" spans="1:6" ht="31.5">
      <c r="A174" s="12" t="s">
        <v>83</v>
      </c>
      <c r="B174" s="25">
        <v>0</v>
      </c>
      <c r="C174" s="26">
        <v>0</v>
      </c>
      <c r="D174" s="26">
        <v>0</v>
      </c>
      <c r="E174" s="14"/>
      <c r="F174" s="14"/>
    </row>
    <row r="175" spans="1:6">
      <c r="A175" s="12" t="s">
        <v>84</v>
      </c>
      <c r="B175" s="25">
        <v>0</v>
      </c>
      <c r="C175" s="26">
        <v>0</v>
      </c>
      <c r="D175" s="26">
        <v>0</v>
      </c>
      <c r="E175" s="14"/>
      <c r="F175" s="14"/>
    </row>
    <row r="176" spans="1:6" ht="31.5">
      <c r="A176" s="20" t="s">
        <v>87</v>
      </c>
      <c r="B176" s="23">
        <f>B177+B178</f>
        <v>36500</v>
      </c>
      <c r="C176" s="15">
        <f>C177+C178</f>
        <v>42600</v>
      </c>
      <c r="D176" s="15">
        <f>D177+D178</f>
        <v>0</v>
      </c>
      <c r="E176" s="14"/>
      <c r="F176" s="14"/>
    </row>
    <row r="177" spans="1:6">
      <c r="A177" s="12" t="s">
        <v>6</v>
      </c>
      <c r="B177" s="25">
        <v>0</v>
      </c>
      <c r="C177" s="26">
        <v>0</v>
      </c>
      <c r="D177" s="26">
        <v>0</v>
      </c>
      <c r="E177" s="14"/>
      <c r="F177" s="14"/>
    </row>
    <row r="178" spans="1:6">
      <c r="A178" s="12" t="s">
        <v>5</v>
      </c>
      <c r="B178" s="25">
        <v>36500</v>
      </c>
      <c r="C178" s="26">
        <v>42600</v>
      </c>
      <c r="D178" s="26">
        <v>0</v>
      </c>
      <c r="E178" s="14"/>
      <c r="F178" s="14"/>
    </row>
    <row r="179" spans="1:6" ht="47.25">
      <c r="A179" s="11" t="s">
        <v>77</v>
      </c>
      <c r="B179" s="23">
        <f>B180</f>
        <v>0</v>
      </c>
      <c r="C179" s="15">
        <f>C180</f>
        <v>0</v>
      </c>
      <c r="D179" s="15">
        <f>D180</f>
        <v>0</v>
      </c>
      <c r="E179" s="14"/>
      <c r="F179" s="14"/>
    </row>
    <row r="180" spans="1:6">
      <c r="A180" s="12" t="s">
        <v>19</v>
      </c>
      <c r="B180" s="25">
        <v>0</v>
      </c>
      <c r="C180" s="26">
        <v>0</v>
      </c>
      <c r="D180" s="26">
        <v>0</v>
      </c>
      <c r="E180" s="14"/>
      <c r="F180" s="14"/>
    </row>
    <row r="181" spans="1:6" ht="47.25">
      <c r="A181" s="11" t="s">
        <v>78</v>
      </c>
      <c r="B181" s="23">
        <f>B182</f>
        <v>104145.8</v>
      </c>
      <c r="C181" s="15">
        <f>C182</f>
        <v>39000</v>
      </c>
      <c r="D181" s="15">
        <f>D182</f>
        <v>0</v>
      </c>
      <c r="E181" s="14"/>
      <c r="F181" s="14"/>
    </row>
    <row r="182" spans="1:6">
      <c r="A182" s="12" t="s">
        <v>19</v>
      </c>
      <c r="B182" s="25">
        <v>104145.8</v>
      </c>
      <c r="C182" s="26">
        <v>39000</v>
      </c>
      <c r="D182" s="26">
        <v>0</v>
      </c>
      <c r="E182" s="14"/>
      <c r="F182" s="14"/>
    </row>
    <row r="183" spans="1:6" ht="31.5" customHeight="1">
      <c r="A183" s="16" t="s">
        <v>74</v>
      </c>
      <c r="B183" s="23">
        <v>0</v>
      </c>
      <c r="C183" s="15">
        <v>0</v>
      </c>
      <c r="D183" s="15">
        <v>0</v>
      </c>
      <c r="E183" s="14"/>
    </row>
    <row r="184" spans="1:6">
      <c r="E184" s="14"/>
    </row>
    <row r="186" spans="1:6">
      <c r="A186" s="1" t="s">
        <v>68</v>
      </c>
    </row>
    <row r="189" spans="1:6">
      <c r="A189" s="1" t="s">
        <v>67</v>
      </c>
    </row>
    <row r="192" spans="1:6">
      <c r="A192" s="1" t="s">
        <v>69</v>
      </c>
    </row>
    <row r="196" spans="1:4" ht="19.5">
      <c r="A196" s="55"/>
      <c r="B196" s="55"/>
      <c r="C196" s="55"/>
      <c r="D196" s="55"/>
    </row>
    <row r="197" spans="1:4">
      <c r="A197" s="56"/>
      <c r="B197" s="56"/>
      <c r="C197" s="56"/>
      <c r="D197" s="56"/>
    </row>
    <row r="198" spans="1:4">
      <c r="A198" s="57"/>
      <c r="B198" s="57"/>
      <c r="C198" s="57"/>
      <c r="D198" s="57"/>
    </row>
    <row r="200" spans="1:4">
      <c r="A200" s="57"/>
      <c r="B200" s="57"/>
      <c r="C200" s="57"/>
      <c r="D200" s="57"/>
    </row>
  </sheetData>
  <mergeCells count="12">
    <mergeCell ref="A2:D2"/>
    <mergeCell ref="A3:D3"/>
    <mergeCell ref="A4:D4"/>
    <mergeCell ref="A200:D200"/>
    <mergeCell ref="A196:D196"/>
    <mergeCell ref="A197:D197"/>
    <mergeCell ref="A5:D5"/>
    <mergeCell ref="A7:A8"/>
    <mergeCell ref="B7:B8"/>
    <mergeCell ref="C7:C8"/>
    <mergeCell ref="D7:D8"/>
    <mergeCell ref="A198:D1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</vt:i4>
      </vt:variant>
    </vt:vector>
  </HeadingPairs>
  <TitlesOfParts>
    <vt:vector size="18" baseType="lpstr">
      <vt:lpstr>свод</vt:lpstr>
      <vt:lpstr>грбс</vt:lpstr>
      <vt:lpstr>Свод посел</vt:lpstr>
      <vt:lpstr>Верхнеталовка</vt:lpstr>
      <vt:lpstr>Волошино</vt:lpstr>
      <vt:lpstr>Дегтево</vt:lpstr>
      <vt:lpstr>Колодези</vt:lpstr>
      <vt:lpstr>Криворожье</vt:lpstr>
      <vt:lpstr>Мальчевская</vt:lpstr>
      <vt:lpstr>Миллерово</vt:lpstr>
      <vt:lpstr>О.-Рог</vt:lpstr>
      <vt:lpstr>Первомайское</vt:lpstr>
      <vt:lpstr>Сулин</vt:lpstr>
      <vt:lpstr>Титовка</vt:lpstr>
      <vt:lpstr>Треневка</vt:lpstr>
      <vt:lpstr>Туриловка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Buh-3</cp:lastModifiedBy>
  <cp:lastPrinted>2019-03-19T11:33:43Z</cp:lastPrinted>
  <dcterms:created xsi:type="dcterms:W3CDTF">2002-03-12T08:12:25Z</dcterms:created>
  <dcterms:modified xsi:type="dcterms:W3CDTF">2019-03-19T12:02:16Z</dcterms:modified>
</cp:coreProperties>
</file>